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180" activeTab="0"/>
  </bookViews>
  <sheets>
    <sheet name="Nitrogen" sheetId="1" r:id="rId1"/>
    <sheet name="Phosphorus" sheetId="2" r:id="rId2"/>
    <sheet name="Sediment" sheetId="3" r:id="rId3"/>
    <sheet name="charts for exec sum" sheetId="4" r:id="rId4"/>
  </sheets>
  <definedNames/>
  <calcPr fullCalcOnLoad="1"/>
</workbook>
</file>

<file path=xl/sharedStrings.xml><?xml version="1.0" encoding="utf-8"?>
<sst xmlns="http://schemas.openxmlformats.org/spreadsheetml/2006/main" count="176" uniqueCount="67">
  <si>
    <t>2017 Interim Target</t>
  </si>
  <si>
    <t xml:space="preserve">Pennsylvania </t>
  </si>
  <si>
    <t xml:space="preserve">Maryland </t>
  </si>
  <si>
    <t xml:space="preserve">Virginia </t>
  </si>
  <si>
    <t xml:space="preserve">District of Columbia </t>
  </si>
  <si>
    <t xml:space="preserve">New York </t>
  </si>
  <si>
    <t xml:space="preserve">Delaware </t>
  </si>
  <si>
    <t xml:space="preserve">West Virginia </t>
  </si>
  <si>
    <t xml:space="preserve">Total Basinwide </t>
  </si>
  <si>
    <t>By Jurisdiction</t>
  </si>
  <si>
    <t>By Source Sector</t>
  </si>
  <si>
    <t>million lbs/yr</t>
  </si>
  <si>
    <t>Total Basinwide Simulated P Load</t>
  </si>
  <si>
    <t>Total Basinwide Simulated S Load</t>
  </si>
  <si>
    <t>Nitrogen</t>
  </si>
  <si>
    <t>Phosphorus</t>
  </si>
  <si>
    <t>Sediment</t>
  </si>
  <si>
    <t>2017 targets are calculated as follows: 2017=2009Load-0.6*(2009Load-2025load)</t>
  </si>
  <si>
    <t>2025 Planning Target</t>
  </si>
  <si>
    <t>Septic</t>
  </si>
  <si>
    <t>Agriculture</t>
  </si>
  <si>
    <t>Urban Runoff</t>
  </si>
  <si>
    <t xml:space="preserve">2025 Planning Target (amt. allowed in Bay) </t>
  </si>
  <si>
    <t>2025 Planning Targets, established 8/1/11, are for development of Phase II Watershed Implementation Plans</t>
  </si>
  <si>
    <t>1985 to 2010 change</t>
  </si>
  <si>
    <t>2009 to 2010 change</t>
  </si>
  <si>
    <t>2009 to 2025 change</t>
  </si>
  <si>
    <t>Total Simulated N Load to Bay</t>
  </si>
  <si>
    <t>Total Jurisdiction Load from Watershed</t>
  </si>
  <si>
    <t>percent of 2025 goal achieved in 2010</t>
  </si>
  <si>
    <t>Atmospheric deposition simulated using the Chesapeake Bay Airshed Model (a combination of a regression model of wet deposition and a continental-scale air quality model of North America called the CMAQ for estimates of dry deposition).</t>
  </si>
  <si>
    <t>Forest</t>
  </si>
  <si>
    <t>Nitrogen Loads  to Bay simulated using CBP phase 5.3.2 Watershed Model, 9/26/11 (1985Progress071811AA_CDF; 2009N051811AA_CDF; 2010ProgressN092311AA_CDF)</t>
  </si>
  <si>
    <t>Phosphorus Loads  to Bay  simulated using CBP phase 5.3.2 Watershed Model 89/26/11 (1985Progress071811AA_CDF; 2009N051811AA_CDF; 2010ProgressN092311AA_CDF)</t>
  </si>
  <si>
    <t>Sediment Loads  to Bay simulated using CBP phase 5.3.2 Watershed Model 8/22/11 9/26/11 (1985Progress071811AA_CDF; 2009N051811AA_CDF; 2010ProgressN092311AA_CDF)</t>
  </si>
  <si>
    <t>Atm. Deposition to Watershed (EPA portion) is calculated by subtracting the totals of the 1985Progress071811AA_CDF; 2009N051811AA_CDF; and 2010ProgressN092311AA_CDF scenarios from the 1985Progress071811_CDF;  2009N051811_CDF; and 2010ProgressN092311_CDF scenarios</t>
  </si>
  <si>
    <t>Wastewater + Combined Sewer Overflow</t>
  </si>
  <si>
    <t>Forest + Non-Tidal Water Atmospheric Deposition</t>
  </si>
  <si>
    <t>Atmospheric Deposition to Watershed (EPA portion)</t>
  </si>
  <si>
    <t>Atmospheric Deposition to Tidal Water</t>
  </si>
  <si>
    <t>average annual % to achieve 60% by 2017</t>
  </si>
  <si>
    <t>FY11 GPRA target (accomp. will be based on 2010 progress)</t>
  </si>
  <si>
    <t>FY12 GPRA target (accomp. will be based on 2011 progress)</t>
  </si>
  <si>
    <t>FY13 GPRA target (accomp. will be based on 2012 progress)</t>
  </si>
  <si>
    <t>FY14 GPRA target (accomp. will be based on 2013 progress)</t>
  </si>
  <si>
    <t>FY15 GPRA target (accomp. will be based on 2014 progress)</t>
  </si>
  <si>
    <t>FY16 GPRA target (accomp. will be based on 2015 progress)</t>
  </si>
  <si>
    <t>FY17 GPRA target (accomp. will be based on 2016 progress)</t>
  </si>
  <si>
    <t>FY18 GPRA target (accomp. will be based on 2017 progress)</t>
  </si>
  <si>
    <t>load needed in 2010</t>
  </si>
  <si>
    <t>load needed in 2011</t>
  </si>
  <si>
    <t>load needed in 2012</t>
  </si>
  <si>
    <t>load needed in 2013</t>
  </si>
  <si>
    <t>load needed in 2014</t>
  </si>
  <si>
    <t>load needed in 2015</t>
  </si>
  <si>
    <t>load needed in 2016</t>
  </si>
  <si>
    <t>load needed in 2017</t>
  </si>
  <si>
    <t>million lbs/yr: assuming straighline to achieve 60% by 2017</t>
  </si>
  <si>
    <t>million lbs/yr: assuming straighline to achieve 100% by 2025</t>
  </si>
  <si>
    <t>load needed in 2018</t>
  </si>
  <si>
    <t>load needed in 2019</t>
  </si>
  <si>
    <t>load needed in 2020</t>
  </si>
  <si>
    <t>load needed in 2021</t>
  </si>
  <si>
    <t>load needed in 2022</t>
  </si>
  <si>
    <t>load needed in 2023</t>
  </si>
  <si>
    <t>load needed in 2024</t>
  </si>
  <si>
    <t>load needed in 2025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</si>
</sst>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
    <numFmt numFmtId="167" formatCode="0.000"/>
    <numFmt numFmtId="168" formatCode="#,##0.000000"/>
    <numFmt numFmtId="169" formatCode="0.000000"/>
    <numFmt numFmtId="170" formatCode="0.0"/>
    <numFmt numFmtId="171" formatCode="#,##0.0"/>
    <numFmt numFmtId="172" formatCode="0.0%"/>
  </numFmts>
  <fonts count="57">
    <font>
      <sz val="10"/>
      <name val="Arial"/>
      <family val="0"/>
    </font>
    <font>
      <b/>
      <sz val="10"/>
      <name val="Arial"/>
      <family val="2"/>
    </font>
    <font>
      <b/>
      <i/>
      <sz val="10"/>
      <name val="Arial"/>
      <family val="2"/>
    </font>
    <font>
      <sz val="10"/>
      <color indexed="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sz val="10"/>
      <color indexed="17"/>
      <name val="Arial"/>
      <family val="2"/>
    </font>
    <font>
      <b/>
      <sz val="10"/>
      <color indexed="17"/>
      <name val="Arial"/>
      <family val="2"/>
    </font>
    <font>
      <sz val="10"/>
      <color indexed="8"/>
      <name val="Calibri"/>
      <family val="0"/>
    </font>
    <font>
      <sz val="9"/>
      <color indexed="8"/>
      <name val="Calibri"/>
      <family val="0"/>
    </font>
    <font>
      <sz val="8"/>
      <color indexed="8"/>
      <name val="Calibri"/>
      <family val="0"/>
    </font>
    <font>
      <sz val="10"/>
      <color indexed="8"/>
      <name val="Arial"/>
      <family val="0"/>
    </font>
    <font>
      <sz val="5.25"/>
      <color indexed="8"/>
      <name val="Arial"/>
      <family val="0"/>
    </font>
    <font>
      <sz val="8"/>
      <color indexed="8"/>
      <name val="Arial"/>
      <family val="0"/>
    </font>
    <font>
      <sz val="8.25"/>
      <color indexed="8"/>
      <name val="Arial"/>
      <family val="0"/>
    </font>
    <font>
      <sz val="5"/>
      <color indexed="8"/>
      <name val="Arial"/>
      <family val="0"/>
    </font>
    <font>
      <b/>
      <sz val="8"/>
      <color indexed="8"/>
      <name val="Arial"/>
      <family val="0"/>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sz val="10"/>
      <color rgb="FF008000"/>
      <name val="Arial"/>
      <family val="2"/>
    </font>
    <font>
      <b/>
      <sz val="10"/>
      <color rgb="FF008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D"/>
        <bgColor indexed="64"/>
      </patternFill>
    </fill>
    <fill>
      <patternFill patternType="solid">
        <fgColor rgb="FFFFE5FE"/>
        <bgColor indexed="64"/>
      </patternFill>
    </fill>
    <fill>
      <patternFill patternType="solid">
        <fgColor rgb="FFD7FBFD"/>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4">
    <xf numFmtId="0" fontId="0" fillId="0" borderId="0" xfId="0" applyAlignment="1">
      <alignment/>
    </xf>
    <xf numFmtId="4" fontId="0" fillId="0" borderId="0" xfId="0" applyNumberFormat="1" applyAlignment="1">
      <alignment/>
    </xf>
    <xf numFmtId="0" fontId="0" fillId="0" borderId="0" xfId="0" applyFill="1" applyAlignment="1">
      <alignment/>
    </xf>
    <xf numFmtId="0" fontId="0" fillId="0" borderId="0" xfId="0" applyAlignment="1">
      <alignment/>
    </xf>
    <xf numFmtId="0" fontId="0" fillId="0" borderId="0" xfId="0" applyAlignment="1">
      <alignment horizontal="left"/>
    </xf>
    <xf numFmtId="2" fontId="0" fillId="0" borderId="0" xfId="0" applyNumberFormat="1" applyAlignment="1">
      <alignment/>
    </xf>
    <xf numFmtId="4" fontId="1" fillId="0" borderId="0" xfId="0" applyNumberFormat="1" applyFont="1" applyAlignment="1">
      <alignment/>
    </xf>
    <xf numFmtId="4" fontId="0" fillId="0" borderId="0" xfId="0" applyNumberFormat="1" applyFont="1" applyAlignment="1">
      <alignment/>
    </xf>
    <xf numFmtId="0" fontId="0" fillId="0" borderId="0" xfId="0" applyAlignment="1">
      <alignment horizontal="right"/>
    </xf>
    <xf numFmtId="0" fontId="1" fillId="0" borderId="0" xfId="0" applyFont="1" applyFill="1" applyAlignment="1">
      <alignment/>
    </xf>
    <xf numFmtId="0" fontId="2" fillId="0" borderId="0" xfId="0" applyFont="1" applyAlignment="1">
      <alignment/>
    </xf>
    <xf numFmtId="0" fontId="1" fillId="0" borderId="0" xfId="0" applyFont="1" applyAlignment="1">
      <alignment/>
    </xf>
    <xf numFmtId="4" fontId="1" fillId="0" borderId="0" xfId="0" applyNumberFormat="1" applyFont="1" applyFill="1" applyAlignment="1">
      <alignment/>
    </xf>
    <xf numFmtId="4" fontId="3" fillId="0" borderId="0" xfId="0" applyNumberFormat="1"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alignment wrapText="1"/>
    </xf>
    <xf numFmtId="2" fontId="0" fillId="0" borderId="0" xfId="0" applyNumberFormat="1" applyFont="1" applyAlignment="1">
      <alignment/>
    </xf>
    <xf numFmtId="2" fontId="0" fillId="0" borderId="0" xfId="0" applyNumberFormat="1" applyFont="1" applyFill="1" applyAlignment="1">
      <alignment/>
    </xf>
    <xf numFmtId="2" fontId="1" fillId="0" borderId="0" xfId="0" applyNumberFormat="1" applyFont="1" applyFill="1" applyAlignment="1">
      <alignment/>
    </xf>
    <xf numFmtId="0" fontId="0" fillId="0" borderId="0" xfId="0" applyFont="1" applyAlignment="1">
      <alignment/>
    </xf>
    <xf numFmtId="3" fontId="0" fillId="0" borderId="0" xfId="0" applyNumberFormat="1" applyFont="1" applyAlignment="1">
      <alignment/>
    </xf>
    <xf numFmtId="3" fontId="1" fillId="0" borderId="0" xfId="0" applyNumberFormat="1" applyFont="1" applyFill="1" applyAlignment="1">
      <alignment/>
    </xf>
    <xf numFmtId="0" fontId="0" fillId="0" borderId="0" xfId="0" applyFont="1" applyAlignment="1">
      <alignment wrapText="1"/>
    </xf>
    <xf numFmtId="0" fontId="0" fillId="0" borderId="0" xfId="0" applyFont="1" applyAlignment="1">
      <alignment horizontal="center" wrapText="1"/>
    </xf>
    <xf numFmtId="2" fontId="0" fillId="0" borderId="0" xfId="0" applyNumberFormat="1" applyFill="1" applyAlignment="1">
      <alignment/>
    </xf>
    <xf numFmtId="4" fontId="0" fillId="0" borderId="0" xfId="0" applyNumberFormat="1" applyFill="1" applyAlignment="1">
      <alignment/>
    </xf>
    <xf numFmtId="4" fontId="0" fillId="0" borderId="0" xfId="0" applyNumberFormat="1" applyFont="1" applyFill="1" applyAlignment="1">
      <alignment/>
    </xf>
    <xf numFmtId="4" fontId="0" fillId="0" borderId="0" xfId="0" applyNumberFormat="1" applyFont="1" applyFill="1" applyAlignment="1">
      <alignment/>
    </xf>
    <xf numFmtId="0" fontId="2" fillId="0" borderId="0" xfId="0" applyFont="1" applyFill="1" applyAlignment="1">
      <alignment/>
    </xf>
    <xf numFmtId="167" fontId="0" fillId="0" borderId="0" xfId="0" applyNumberFormat="1" applyAlignment="1">
      <alignment/>
    </xf>
    <xf numFmtId="167" fontId="1" fillId="0" borderId="0" xfId="0" applyNumberFormat="1" applyFont="1" applyFill="1" applyAlignment="1">
      <alignment/>
    </xf>
    <xf numFmtId="167" fontId="0" fillId="0" borderId="0" xfId="0" applyNumberFormat="1" applyFill="1" applyAlignment="1">
      <alignment/>
    </xf>
    <xf numFmtId="0" fontId="0" fillId="0" borderId="0" xfId="0" applyFont="1" applyFill="1" applyAlignment="1">
      <alignment/>
    </xf>
    <xf numFmtId="0" fontId="0" fillId="0" borderId="0" xfId="0" applyFill="1" applyAlignment="1">
      <alignment horizontal="right"/>
    </xf>
    <xf numFmtId="167" fontId="0" fillId="0" borderId="0" xfId="0" applyNumberFormat="1" applyFont="1" applyFill="1" applyAlignment="1">
      <alignment/>
    </xf>
    <xf numFmtId="167" fontId="3" fillId="0" borderId="0" xfId="0" applyNumberFormat="1" applyFont="1" applyFill="1" applyAlignment="1">
      <alignment/>
    </xf>
    <xf numFmtId="0" fontId="1" fillId="0" borderId="0" xfId="0" applyNumberFormat="1" applyFont="1" applyAlignment="1">
      <alignment/>
    </xf>
    <xf numFmtId="3"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horizontal="center" wrapText="1"/>
    </xf>
    <xf numFmtId="9" fontId="0" fillId="0" borderId="0" xfId="0" applyNumberFormat="1" applyAlignment="1">
      <alignment/>
    </xf>
    <xf numFmtId="9" fontId="0" fillId="0" borderId="0" xfId="0" applyNumberFormat="1" applyFill="1" applyAlignment="1">
      <alignment/>
    </xf>
    <xf numFmtId="9" fontId="0" fillId="0" borderId="0" xfId="0" applyNumberFormat="1" applyFont="1" applyFill="1" applyAlignment="1">
      <alignment/>
    </xf>
    <xf numFmtId="4" fontId="0" fillId="0" borderId="0" xfId="0" applyNumberFormat="1" applyFont="1" applyBorder="1" applyAlignment="1">
      <alignment/>
    </xf>
    <xf numFmtId="2" fontId="0" fillId="0" borderId="0" xfId="0" applyNumberFormat="1" applyFont="1" applyBorder="1" applyAlignment="1">
      <alignment/>
    </xf>
    <xf numFmtId="2" fontId="0" fillId="0" borderId="0" xfId="0" applyNumberFormat="1" applyFont="1" applyFill="1" applyBorder="1" applyAlignment="1">
      <alignment/>
    </xf>
    <xf numFmtId="2" fontId="0" fillId="0" borderId="0" xfId="0" applyNumberFormat="1" applyFont="1" applyFill="1" applyAlignment="1">
      <alignment/>
    </xf>
    <xf numFmtId="3" fontId="0" fillId="0" borderId="0" xfId="0" applyNumberFormat="1" applyFont="1" applyBorder="1" applyAlignment="1">
      <alignment/>
    </xf>
    <xf numFmtId="3" fontId="0" fillId="0" borderId="0" xfId="0" applyNumberFormat="1" applyFont="1" applyFill="1" applyAlignment="1">
      <alignment/>
    </xf>
    <xf numFmtId="3" fontId="1" fillId="0" borderId="0" xfId="0" applyNumberFormat="1" applyFont="1" applyFill="1" applyBorder="1"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Alignment="1">
      <alignment horizontal="right"/>
    </xf>
    <xf numFmtId="3" fontId="1" fillId="0" borderId="0" xfId="0" applyNumberFormat="1" applyFont="1" applyBorder="1" applyAlignment="1">
      <alignment/>
    </xf>
    <xf numFmtId="2" fontId="0" fillId="0" borderId="0" xfId="0" applyNumberFormat="1" applyFont="1" applyFill="1" applyAlignment="1">
      <alignment horizontal="right"/>
    </xf>
    <xf numFmtId="172" fontId="0" fillId="0" borderId="0" xfId="0" applyNumberFormat="1" applyFont="1" applyFill="1" applyAlignment="1">
      <alignment/>
    </xf>
    <xf numFmtId="172" fontId="0" fillId="0" borderId="0" xfId="0" applyNumberFormat="1" applyFill="1" applyAlignment="1">
      <alignment/>
    </xf>
    <xf numFmtId="0" fontId="1" fillId="0" borderId="0" xfId="0" applyFont="1" applyFill="1" applyAlignment="1">
      <alignment wrapText="1"/>
    </xf>
    <xf numFmtId="0" fontId="1" fillId="0" borderId="0" xfId="0" applyFont="1" applyAlignment="1">
      <alignment wrapText="1"/>
    </xf>
    <xf numFmtId="0" fontId="1" fillId="0" borderId="0" xfId="0" applyFont="1" applyAlignment="1">
      <alignment horizontal="center" wrapText="1"/>
    </xf>
    <xf numFmtId="9" fontId="1" fillId="0" borderId="0" xfId="0" applyNumberFormat="1" applyFont="1" applyFill="1" applyAlignment="1">
      <alignment/>
    </xf>
    <xf numFmtId="0" fontId="54" fillId="0" borderId="0" xfId="0" applyFont="1" applyFill="1" applyAlignment="1">
      <alignment/>
    </xf>
    <xf numFmtId="2" fontId="54" fillId="0" borderId="0" xfId="0" applyNumberFormat="1" applyFont="1" applyFill="1" applyAlignment="1">
      <alignment/>
    </xf>
    <xf numFmtId="4" fontId="54" fillId="0" borderId="0" xfId="0" applyNumberFormat="1" applyFont="1" applyFill="1" applyAlignment="1">
      <alignment/>
    </xf>
    <xf numFmtId="9" fontId="54" fillId="0" borderId="0" xfId="0" applyNumberFormat="1" applyFont="1" applyFill="1" applyAlignment="1">
      <alignment/>
    </xf>
    <xf numFmtId="0" fontId="1" fillId="33" borderId="0" xfId="0" applyFont="1" applyFill="1" applyAlignment="1">
      <alignment horizontal="left"/>
    </xf>
    <xf numFmtId="0" fontId="1" fillId="33" borderId="0" xfId="0" applyFont="1" applyFill="1" applyAlignment="1">
      <alignment/>
    </xf>
    <xf numFmtId="0" fontId="0" fillId="33" borderId="0" xfId="0" applyFont="1" applyFill="1" applyAlignment="1">
      <alignment horizontal="center" wrapText="1"/>
    </xf>
    <xf numFmtId="0" fontId="1" fillId="34" borderId="0" xfId="0" applyFont="1" applyFill="1" applyAlignment="1">
      <alignment/>
    </xf>
    <xf numFmtId="0" fontId="0" fillId="34" borderId="0" xfId="0" applyFill="1" applyAlignment="1">
      <alignment/>
    </xf>
    <xf numFmtId="0" fontId="0" fillId="34" borderId="0" xfId="0" applyFont="1" applyFill="1" applyAlignment="1">
      <alignment horizontal="center" wrapText="1"/>
    </xf>
    <xf numFmtId="2" fontId="0" fillId="33" borderId="0" xfId="0" applyNumberFormat="1" applyFill="1" applyAlignment="1">
      <alignment/>
    </xf>
    <xf numFmtId="2" fontId="1" fillId="33" borderId="0" xfId="0" applyNumberFormat="1" applyFont="1" applyFill="1" applyAlignment="1">
      <alignment/>
    </xf>
    <xf numFmtId="2" fontId="1" fillId="34" borderId="0" xfId="0" applyNumberFormat="1" applyFont="1" applyFill="1" applyAlignment="1">
      <alignment/>
    </xf>
    <xf numFmtId="2" fontId="0" fillId="34" borderId="0" xfId="0" applyNumberFormat="1" applyFont="1" applyFill="1" applyAlignment="1">
      <alignment/>
    </xf>
    <xf numFmtId="0" fontId="0" fillId="35" borderId="0" xfId="0" applyFill="1" applyAlignment="1">
      <alignment horizontal="left"/>
    </xf>
    <xf numFmtId="0" fontId="1" fillId="35" borderId="0" xfId="0" applyFont="1" applyFill="1" applyAlignment="1">
      <alignment wrapText="1"/>
    </xf>
    <xf numFmtId="2" fontId="0" fillId="35" borderId="0" xfId="0" applyNumberFormat="1" applyFont="1" applyFill="1" applyBorder="1" applyAlignment="1">
      <alignment/>
    </xf>
    <xf numFmtId="2" fontId="1" fillId="35" borderId="0" xfId="0" applyNumberFormat="1" applyFont="1" applyFill="1" applyAlignment="1">
      <alignment/>
    </xf>
    <xf numFmtId="2" fontId="54" fillId="35" borderId="0" xfId="0" applyNumberFormat="1" applyFont="1" applyFill="1" applyAlignment="1">
      <alignment/>
    </xf>
    <xf numFmtId="2" fontId="55" fillId="35" borderId="0" xfId="0" applyNumberFormat="1" applyFont="1" applyFill="1" applyBorder="1" applyAlignment="1">
      <alignment/>
    </xf>
    <xf numFmtId="2" fontId="56" fillId="35" borderId="0" xfId="0" applyNumberFormat="1" applyFont="1" applyFill="1" applyAlignment="1">
      <alignment/>
    </xf>
    <xf numFmtId="2" fontId="55" fillId="35" borderId="0" xfId="0" applyNumberFormat="1" applyFont="1" applyFill="1" applyBorder="1" applyAlignment="1">
      <alignment/>
    </xf>
    <xf numFmtId="2" fontId="55" fillId="35" borderId="0" xfId="0" applyNumberFormat="1" applyFont="1" applyFill="1" applyAlignment="1">
      <alignment/>
    </xf>
    <xf numFmtId="1" fontId="0" fillId="33" borderId="0" xfId="0" applyNumberFormat="1" applyFill="1" applyAlignment="1">
      <alignment/>
    </xf>
    <xf numFmtId="1" fontId="0" fillId="34" borderId="0" xfId="0" applyNumberFormat="1" applyFont="1" applyFill="1" applyAlignment="1">
      <alignment/>
    </xf>
    <xf numFmtId="1" fontId="1" fillId="33" borderId="0" xfId="0" applyNumberFormat="1" applyFont="1" applyFill="1" applyAlignment="1">
      <alignment/>
    </xf>
    <xf numFmtId="1" fontId="1" fillId="34" borderId="0" xfId="0" applyNumberFormat="1" applyFont="1" applyFill="1" applyAlignment="1">
      <alignment/>
    </xf>
    <xf numFmtId="2" fontId="0" fillId="0" borderId="0" xfId="0" applyNumberFormat="1" applyFill="1" applyAlignment="1">
      <alignment horizontal="right"/>
    </xf>
    <xf numFmtId="3" fontId="0" fillId="35" borderId="0" xfId="0" applyNumberFormat="1" applyFont="1" applyFill="1" applyBorder="1" applyAlignment="1">
      <alignment/>
    </xf>
    <xf numFmtId="3" fontId="55" fillId="35" borderId="0" xfId="0" applyNumberFormat="1" applyFont="1" applyFill="1" applyBorder="1" applyAlignment="1">
      <alignment/>
    </xf>
    <xf numFmtId="3" fontId="56" fillId="35"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Simulated Nitrogen Loads to the Bay by Source* in millions of pounds/year</a:t>
            </a:r>
          </a:p>
        </c:rich>
      </c:tx>
      <c:layout>
        <c:manualLayout>
          <c:xMode val="factor"/>
          <c:yMode val="factor"/>
          <c:x val="0.00725"/>
          <c:y val="-0.0315"/>
        </c:manualLayout>
      </c:layout>
      <c:spPr>
        <a:noFill/>
        <a:ln w="3175">
          <a:noFill/>
        </a:ln>
      </c:spPr>
    </c:title>
    <c:plotArea>
      <c:layout>
        <c:manualLayout>
          <c:xMode val="edge"/>
          <c:yMode val="edge"/>
          <c:x val="0.01575"/>
          <c:y val="0.025"/>
          <c:w val="0.60375"/>
          <c:h val="0.88825"/>
        </c:manualLayout>
      </c:layout>
      <c:barChart>
        <c:barDir val="col"/>
        <c:grouping val="stacked"/>
        <c:varyColors val="0"/>
        <c:ser>
          <c:idx val="0"/>
          <c:order val="0"/>
          <c:tx>
            <c:strRef>
              <c:f>Nitrogen!$A$22</c:f>
              <c:strCache>
                <c:ptCount val="1"/>
                <c:pt idx="0">
                  <c:v>Agriculture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Nitrogen!$B$22:$D$22</c:f>
              <c:numCache/>
            </c:numRef>
          </c:val>
        </c:ser>
        <c:ser>
          <c:idx val="1"/>
          <c:order val="1"/>
          <c:tx>
            <c:strRef>
              <c:f>Nitrogen!$A$23</c:f>
              <c:strCache>
                <c:ptCount val="1"/>
                <c:pt idx="0">
                  <c:v>Urban Runoff</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Nitrogen!$B$23:$D$23</c:f>
              <c:numCache/>
            </c:numRef>
          </c:val>
        </c:ser>
        <c:ser>
          <c:idx val="2"/>
          <c:order val="2"/>
          <c:tx>
            <c:strRef>
              <c:f>Nitrogen!$A$24</c:f>
              <c:strCache>
                <c:ptCount val="1"/>
                <c:pt idx="0">
                  <c:v>Wastewater + Combined Sewer Overflow</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Nitrogen!$B$24:$D$24</c:f>
              <c:numCache/>
            </c:numRef>
          </c:val>
        </c:ser>
        <c:ser>
          <c:idx val="3"/>
          <c:order val="3"/>
          <c:tx>
            <c:strRef>
              <c:f>Nitrogen!$A$25</c:f>
              <c:strCache>
                <c:ptCount val="1"/>
                <c:pt idx="0">
                  <c:v>Septic</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Nitrogen!$B$25:$D$25</c:f>
              <c:numCache/>
            </c:numRef>
          </c:val>
        </c:ser>
        <c:ser>
          <c:idx val="4"/>
          <c:order val="4"/>
          <c:tx>
            <c:strRef>
              <c:f>Nitrogen!$A$26</c:f>
              <c:strCache>
                <c:ptCount val="1"/>
                <c:pt idx="0">
                  <c:v>Forest + Non-Tidal Water Atmospheric Deposition</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Nitrogen!$B$26:$D$26</c:f>
              <c:numCache/>
            </c:numRef>
          </c:val>
        </c:ser>
        <c:ser>
          <c:idx val="5"/>
          <c:order val="5"/>
          <c:tx>
            <c:strRef>
              <c:f>Nitrogen!$A$27</c:f>
              <c:strCache>
                <c:ptCount val="1"/>
                <c:pt idx="0">
                  <c:v>Atmospheric Deposition to Watershed (EPA portion)</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Nitrogen!$B$27:$D$27</c:f>
              <c:numCache/>
            </c:numRef>
          </c:val>
        </c:ser>
        <c:ser>
          <c:idx val="6"/>
          <c:order val="6"/>
          <c:tx>
            <c:strRef>
              <c:f>Nitrogen!$A$28</c:f>
              <c:strCache>
                <c:ptCount val="1"/>
                <c:pt idx="0">
                  <c:v>Atmospheric Deposition to Tidal Water</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Nitrogen!$B$21:$D$21</c:f>
              <c:numCache/>
            </c:numRef>
          </c:cat>
          <c:val>
            <c:numRef>
              <c:f>Nitrogen!$B$28:$D$28</c:f>
              <c:numCache/>
            </c:numRef>
          </c:val>
        </c:ser>
        <c:overlap val="100"/>
        <c:axId val="62132077"/>
        <c:axId val="22317782"/>
      </c:barChart>
      <c:catAx>
        <c:axId val="621320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317782"/>
        <c:crosses val="autoZero"/>
        <c:auto val="1"/>
        <c:lblOffset val="100"/>
        <c:tickLblSkip val="1"/>
        <c:noMultiLvlLbl val="0"/>
      </c:catAx>
      <c:valAx>
        <c:axId val="22317782"/>
        <c:scaling>
          <c:orientation val="minMax"/>
          <c:max val="4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2132077"/>
        <c:crossesAt val="1"/>
        <c:crossBetween val="between"/>
        <c:dispUnits/>
      </c:valAx>
      <c:spPr>
        <a:solidFill>
          <a:srgbClr val="FFFFFF"/>
        </a:solidFill>
        <a:ln w="3175">
          <a:noFill/>
        </a:ln>
      </c:spPr>
    </c:plotArea>
    <c:legend>
      <c:legendPos val="r"/>
      <c:layout>
        <c:manualLayout>
          <c:xMode val="edge"/>
          <c:yMode val="edge"/>
          <c:x val="0.6515"/>
          <c:y val="0.04425"/>
          <c:w val="0.31775"/>
          <c:h val="0.88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Simulated Nitrogen Loads to the Bay by Jurisdiction* in millions of pounds/year</a:t>
            </a:r>
          </a:p>
        </c:rich>
      </c:tx>
      <c:layout>
        <c:manualLayout>
          <c:xMode val="factor"/>
          <c:yMode val="factor"/>
          <c:x val="0.03075"/>
          <c:y val="-0.03125"/>
        </c:manualLayout>
      </c:layout>
      <c:spPr>
        <a:noFill/>
        <a:ln w="3175">
          <a:noFill/>
        </a:ln>
      </c:spPr>
    </c:title>
    <c:plotArea>
      <c:layout>
        <c:manualLayout>
          <c:xMode val="edge"/>
          <c:yMode val="edge"/>
          <c:x val="0.022"/>
          <c:y val="0.01125"/>
          <c:w val="0.59575"/>
          <c:h val="0.9075"/>
        </c:manualLayout>
      </c:layout>
      <c:barChart>
        <c:barDir val="col"/>
        <c:grouping val="stacked"/>
        <c:varyColors val="0"/>
        <c:ser>
          <c:idx val="0"/>
          <c:order val="0"/>
          <c:tx>
            <c:strRef>
              <c:f>Nitrogen!$A$9</c:f>
              <c:strCache>
                <c:ptCount val="1"/>
                <c:pt idx="0">
                  <c:v>New York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Nitrogen!$B$9:$F$9</c:f>
              <c:numCache/>
            </c:numRef>
          </c:val>
        </c:ser>
        <c:ser>
          <c:idx val="1"/>
          <c:order val="1"/>
          <c:tx>
            <c:strRef>
              <c:f>Nitrogen!$A$10</c:f>
              <c:strCache>
                <c:ptCount val="1"/>
                <c:pt idx="0">
                  <c:v>Pennsylvania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Nitrogen!$B$10:$F$10</c:f>
              <c:numCache/>
            </c:numRef>
          </c:val>
        </c:ser>
        <c:ser>
          <c:idx val="2"/>
          <c:order val="2"/>
          <c:tx>
            <c:strRef>
              <c:f>Nitrogen!$A$11</c:f>
              <c:strCache>
                <c:ptCount val="1"/>
                <c:pt idx="0">
                  <c:v>Maryland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Nitrogen!$B$11:$F$11</c:f>
              <c:numCache/>
            </c:numRef>
          </c:val>
        </c:ser>
        <c:ser>
          <c:idx val="3"/>
          <c:order val="3"/>
          <c:tx>
            <c:strRef>
              <c:f>Nitrogen!$A$12</c:f>
              <c:strCache>
                <c:ptCount val="1"/>
                <c:pt idx="0">
                  <c:v>Virginia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Nitrogen!$B$12:$F$12</c:f>
              <c:numCache/>
            </c:numRef>
          </c:val>
        </c:ser>
        <c:ser>
          <c:idx val="4"/>
          <c:order val="4"/>
          <c:tx>
            <c:strRef>
              <c:f>Nitrogen!$A$13</c:f>
              <c:strCache>
                <c:ptCount val="1"/>
                <c:pt idx="0">
                  <c:v>West Virginia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Nitrogen!$B$13:$F$13</c:f>
              <c:numCache/>
            </c:numRef>
          </c:val>
        </c:ser>
        <c:ser>
          <c:idx val="5"/>
          <c:order val="5"/>
          <c:tx>
            <c:strRef>
              <c:f>Nitrogen!$A$14</c:f>
              <c:strCache>
                <c:ptCount val="1"/>
                <c:pt idx="0">
                  <c:v>Delaware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Nitrogen!$B$14:$F$14</c:f>
              <c:numCache/>
            </c:numRef>
          </c:val>
        </c:ser>
        <c:ser>
          <c:idx val="6"/>
          <c:order val="6"/>
          <c:tx>
            <c:strRef>
              <c:f>Nitrogen!$A$15</c:f>
              <c:strCache>
                <c:ptCount val="1"/>
                <c:pt idx="0">
                  <c:v>District of Columbia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Nitrogen!$B$15:$F$15</c:f>
              <c:numCache/>
            </c:numRef>
          </c:val>
        </c:ser>
        <c:ser>
          <c:idx val="7"/>
          <c:order val="7"/>
          <c:tx>
            <c:strRef>
              <c:f>Nitrogen!$A$16</c:f>
              <c:strCache>
                <c:ptCount val="1"/>
                <c:pt idx="0">
                  <c:v>Atmospheric Deposition to Watershed (EPA portion)</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Nitrogen!$B$16:$F$16</c:f>
              <c:numCache/>
            </c:numRef>
          </c:val>
        </c:ser>
        <c:ser>
          <c:idx val="8"/>
          <c:order val="8"/>
          <c:tx>
            <c:strRef>
              <c:f>Nitrogen!$A$17</c:f>
              <c:strCache>
                <c:ptCount val="1"/>
                <c:pt idx="0">
                  <c:v>Atmospheric Deposition to Tidal Water</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Nitrogen!$B$8:$F$8</c:f>
              <c:strCache/>
            </c:strRef>
          </c:cat>
          <c:val>
            <c:numRef>
              <c:f>Nitrogen!$B$17:$F$17</c:f>
              <c:numCache/>
            </c:numRef>
          </c:val>
        </c:ser>
        <c:overlap val="100"/>
        <c:axId val="66642311"/>
        <c:axId val="62909888"/>
      </c:barChart>
      <c:catAx>
        <c:axId val="666423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909888"/>
        <c:crosses val="autoZero"/>
        <c:auto val="1"/>
        <c:lblOffset val="100"/>
        <c:tickLblSkip val="1"/>
        <c:noMultiLvlLbl val="0"/>
      </c:catAx>
      <c:valAx>
        <c:axId val="6290988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6642311"/>
        <c:crossesAt val="1"/>
        <c:crossBetween val="between"/>
        <c:dispUnits/>
      </c:valAx>
      <c:spPr>
        <a:solidFill>
          <a:srgbClr val="FFFFFF"/>
        </a:solidFill>
        <a:ln w="3175">
          <a:noFill/>
        </a:ln>
      </c:spPr>
    </c:plotArea>
    <c:legend>
      <c:legendPos val="r"/>
      <c:layout>
        <c:manualLayout>
          <c:xMode val="edge"/>
          <c:yMode val="edge"/>
          <c:x val="0.637"/>
          <c:y val="0.04275"/>
          <c:w val="0.34675"/>
          <c:h val="0.8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Simulated Phosphorus Loads to the Bay by Jurisdiction* in millions of pounds/year</a:t>
            </a:r>
          </a:p>
        </c:rich>
      </c:tx>
      <c:layout>
        <c:manualLayout>
          <c:xMode val="factor"/>
          <c:yMode val="factor"/>
          <c:x val="-0.02325"/>
          <c:y val="0"/>
        </c:manualLayout>
      </c:layout>
      <c:spPr>
        <a:noFill/>
        <a:ln w="3175">
          <a:noFill/>
        </a:ln>
      </c:spPr>
    </c:title>
    <c:plotArea>
      <c:layout>
        <c:manualLayout>
          <c:xMode val="edge"/>
          <c:yMode val="edge"/>
          <c:x val="0.00325"/>
          <c:y val="0.16475"/>
          <c:w val="0.70075"/>
          <c:h val="0.855"/>
        </c:manualLayout>
      </c:layout>
      <c:barChart>
        <c:barDir val="col"/>
        <c:grouping val="stacked"/>
        <c:varyColors val="0"/>
        <c:ser>
          <c:idx val="0"/>
          <c:order val="0"/>
          <c:tx>
            <c:strRef>
              <c:f>Phosphorus!$A$8</c:f>
              <c:strCache>
                <c:ptCount val="1"/>
                <c:pt idx="0">
                  <c:v>New York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Phosphorus!$B$8:$F$8</c:f>
              <c:numCache/>
            </c:numRef>
          </c:val>
        </c:ser>
        <c:ser>
          <c:idx val="1"/>
          <c:order val="1"/>
          <c:tx>
            <c:strRef>
              <c:f>Phosphorus!$A$9</c:f>
              <c:strCache>
                <c:ptCount val="1"/>
                <c:pt idx="0">
                  <c:v>Pennsylvania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Phosphorus!$B$9:$F$9</c:f>
              <c:numCache/>
            </c:numRef>
          </c:val>
        </c:ser>
        <c:ser>
          <c:idx val="2"/>
          <c:order val="2"/>
          <c:tx>
            <c:strRef>
              <c:f>Phosphorus!$A$10</c:f>
              <c:strCache>
                <c:ptCount val="1"/>
                <c:pt idx="0">
                  <c:v>Maryland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Phosphorus!$B$10:$F$10</c:f>
              <c:numCache/>
            </c:numRef>
          </c:val>
        </c:ser>
        <c:ser>
          <c:idx val="3"/>
          <c:order val="3"/>
          <c:tx>
            <c:strRef>
              <c:f>Phosphorus!$A$11</c:f>
              <c:strCache>
                <c:ptCount val="1"/>
                <c:pt idx="0">
                  <c:v>Virginia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Phosphorus!$B$11:$F$11</c:f>
              <c:numCache/>
            </c:numRef>
          </c:val>
        </c:ser>
        <c:ser>
          <c:idx val="4"/>
          <c:order val="4"/>
          <c:tx>
            <c:strRef>
              <c:f>Phosphorus!$A$12</c:f>
              <c:strCache>
                <c:ptCount val="1"/>
                <c:pt idx="0">
                  <c:v>West Virginia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Phosphorus!$B$12:$F$12</c:f>
              <c:numCache/>
            </c:numRef>
          </c:val>
        </c:ser>
        <c:ser>
          <c:idx val="5"/>
          <c:order val="5"/>
          <c:tx>
            <c:strRef>
              <c:f>Phosphorus!$A$13</c:f>
              <c:strCache>
                <c:ptCount val="1"/>
                <c:pt idx="0">
                  <c:v>Delaware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Phosphorus!$B$13:$F$13</c:f>
              <c:numCache/>
            </c:numRef>
          </c:val>
        </c:ser>
        <c:ser>
          <c:idx val="6"/>
          <c:order val="6"/>
          <c:tx>
            <c:strRef>
              <c:f>Phosphorus!$A$14</c:f>
              <c:strCache>
                <c:ptCount val="1"/>
                <c:pt idx="0">
                  <c:v>District of Columbia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Phosphorus!$B$7:$F$7</c:f>
              <c:strCache/>
            </c:strRef>
          </c:cat>
          <c:val>
            <c:numRef>
              <c:f>Phosphorus!$B$14:$F$14</c:f>
              <c:numCache/>
            </c:numRef>
          </c:val>
        </c:ser>
        <c:overlap val="100"/>
        <c:axId val="29318081"/>
        <c:axId val="62536138"/>
      </c:barChart>
      <c:catAx>
        <c:axId val="293180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536138"/>
        <c:crosses val="autoZero"/>
        <c:auto val="1"/>
        <c:lblOffset val="100"/>
        <c:tickLblSkip val="1"/>
        <c:noMultiLvlLbl val="0"/>
      </c:catAx>
      <c:valAx>
        <c:axId val="6253613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9318081"/>
        <c:crossesAt val="1"/>
        <c:crossBetween val="between"/>
        <c:dispUnits/>
      </c:valAx>
      <c:spPr>
        <a:solidFill>
          <a:srgbClr val="FFFFFF"/>
        </a:solidFill>
        <a:ln w="3175">
          <a:noFill/>
        </a:ln>
      </c:spPr>
    </c:plotArea>
    <c:legend>
      <c:legendPos val="r"/>
      <c:layout>
        <c:manualLayout>
          <c:xMode val="edge"/>
          <c:yMode val="edge"/>
          <c:x val="0.71075"/>
          <c:y val="0.14125"/>
          <c:w val="0.2815"/>
          <c:h val="0.59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Simulated Phosphorus Loads to the Bay by Source* in millions of pounds/year</a:t>
            </a:r>
          </a:p>
        </c:rich>
      </c:tx>
      <c:layout>
        <c:manualLayout>
          <c:xMode val="factor"/>
          <c:yMode val="factor"/>
          <c:x val="-0.00375"/>
          <c:y val="-0.01075"/>
        </c:manualLayout>
      </c:layout>
      <c:spPr>
        <a:noFill/>
        <a:ln w="3175">
          <a:noFill/>
        </a:ln>
      </c:spPr>
    </c:title>
    <c:plotArea>
      <c:layout>
        <c:manualLayout>
          <c:xMode val="edge"/>
          <c:yMode val="edge"/>
          <c:x val="0.003"/>
          <c:y val="0.15475"/>
          <c:w val="0.6555"/>
          <c:h val="0.853"/>
        </c:manualLayout>
      </c:layout>
      <c:barChart>
        <c:barDir val="col"/>
        <c:grouping val="stacked"/>
        <c:varyColors val="0"/>
        <c:ser>
          <c:idx val="0"/>
          <c:order val="0"/>
          <c:tx>
            <c:strRef>
              <c:f>Phosphorus!$A$18</c:f>
              <c:strCache>
                <c:ptCount val="1"/>
                <c:pt idx="0">
                  <c:v>Agriculture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Phosphorus!$B$17:$D$17</c:f>
              <c:numCache/>
            </c:numRef>
          </c:cat>
          <c:val>
            <c:numRef>
              <c:f>Phosphorus!$B$18:$D$18</c:f>
              <c:numCache/>
            </c:numRef>
          </c:val>
        </c:ser>
        <c:ser>
          <c:idx val="1"/>
          <c:order val="1"/>
          <c:tx>
            <c:strRef>
              <c:f>Phosphorus!$A$19</c:f>
              <c:strCache>
                <c:ptCount val="1"/>
                <c:pt idx="0">
                  <c:v>Urban Runoff</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Phosphorus!$B$17:$D$17</c:f>
              <c:numCache/>
            </c:numRef>
          </c:cat>
          <c:val>
            <c:numRef>
              <c:f>Phosphorus!$B$19:$D$19</c:f>
              <c:numCache/>
            </c:numRef>
          </c:val>
        </c:ser>
        <c:ser>
          <c:idx val="2"/>
          <c:order val="2"/>
          <c:tx>
            <c:strRef>
              <c:f>Phosphorus!$A$20</c:f>
              <c:strCache>
                <c:ptCount val="1"/>
                <c:pt idx="0">
                  <c:v>Wastewater + Combined Sewer Overflow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Phosphorus!$B$17:$D$17</c:f>
              <c:numCache/>
            </c:numRef>
          </c:cat>
          <c:val>
            <c:numRef>
              <c:f>Phosphorus!$B$20:$D$20</c:f>
              <c:numCache/>
            </c:numRef>
          </c:val>
        </c:ser>
        <c:ser>
          <c:idx val="3"/>
          <c:order val="3"/>
          <c:tx>
            <c:strRef>
              <c:f>Phosphorus!$A$21</c:f>
              <c:strCache>
                <c:ptCount val="1"/>
                <c:pt idx="0">
                  <c:v>Forest + Non-Tidal Water Atmospheric Deposition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Phosphorus!$B$17:$D$17</c:f>
              <c:numCache/>
            </c:numRef>
          </c:cat>
          <c:val>
            <c:numRef>
              <c:f>Phosphorus!$B$21:$D$21</c:f>
              <c:numCache/>
            </c:numRef>
          </c:val>
        </c:ser>
        <c:overlap val="100"/>
        <c:axId val="25954331"/>
        <c:axId val="32262388"/>
      </c:barChart>
      <c:catAx>
        <c:axId val="2595433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262388"/>
        <c:crosses val="autoZero"/>
        <c:auto val="1"/>
        <c:lblOffset val="100"/>
        <c:tickLblSkip val="1"/>
        <c:noMultiLvlLbl val="0"/>
      </c:catAx>
      <c:valAx>
        <c:axId val="32262388"/>
        <c:scaling>
          <c:orientation val="minMax"/>
          <c:max val="3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5954331"/>
        <c:crossesAt val="1"/>
        <c:crossBetween val="between"/>
        <c:dispUnits/>
      </c:valAx>
      <c:spPr>
        <a:solidFill>
          <a:srgbClr val="FFFFFF"/>
        </a:solidFill>
        <a:ln w="3175">
          <a:noFill/>
        </a:ln>
      </c:spPr>
    </c:plotArea>
    <c:legend>
      <c:legendPos val="r"/>
      <c:layout>
        <c:manualLayout>
          <c:xMode val="edge"/>
          <c:yMode val="edge"/>
          <c:x val="0.687"/>
          <c:y val="0.28675"/>
          <c:w val="0.303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Simulated Sediment Loads to the Bay by Jurisdiction* in millions of pounds/year</a:t>
            </a:r>
          </a:p>
        </c:rich>
      </c:tx>
      <c:layout>
        <c:manualLayout>
          <c:xMode val="factor"/>
          <c:yMode val="factor"/>
          <c:x val="-0.0415"/>
          <c:y val="-0.02875"/>
        </c:manualLayout>
      </c:layout>
      <c:spPr>
        <a:noFill/>
        <a:ln w="3175">
          <a:noFill/>
        </a:ln>
      </c:spPr>
    </c:title>
    <c:plotArea>
      <c:layout>
        <c:manualLayout>
          <c:xMode val="edge"/>
          <c:yMode val="edge"/>
          <c:x val="0.01875"/>
          <c:y val="0.07275"/>
          <c:w val="0.67325"/>
          <c:h val="0.9165"/>
        </c:manualLayout>
      </c:layout>
      <c:barChart>
        <c:barDir val="col"/>
        <c:grouping val="stacked"/>
        <c:varyColors val="0"/>
        <c:ser>
          <c:idx val="0"/>
          <c:order val="0"/>
          <c:tx>
            <c:strRef>
              <c:f>Sediment!$A$7</c:f>
              <c:strCache>
                <c:ptCount val="1"/>
                <c:pt idx="0">
                  <c:v>New York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Sediment!$B$7:$F$7</c:f>
              <c:numCache/>
            </c:numRef>
          </c:val>
        </c:ser>
        <c:ser>
          <c:idx val="1"/>
          <c:order val="1"/>
          <c:tx>
            <c:strRef>
              <c:f>Sediment!$A$8</c:f>
              <c:strCache>
                <c:ptCount val="1"/>
                <c:pt idx="0">
                  <c:v>Pennsylvania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Sediment!$B$8:$F$8</c:f>
              <c:numCache/>
            </c:numRef>
          </c:val>
        </c:ser>
        <c:ser>
          <c:idx val="2"/>
          <c:order val="2"/>
          <c:tx>
            <c:strRef>
              <c:f>Sediment!$A$9</c:f>
              <c:strCache>
                <c:ptCount val="1"/>
                <c:pt idx="0">
                  <c:v>Maryland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Sediment!$B$9:$F$9</c:f>
              <c:numCache/>
            </c:numRef>
          </c:val>
        </c:ser>
        <c:ser>
          <c:idx val="3"/>
          <c:order val="3"/>
          <c:tx>
            <c:strRef>
              <c:f>Sediment!$A$10</c:f>
              <c:strCache>
                <c:ptCount val="1"/>
                <c:pt idx="0">
                  <c:v>Virginia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Sediment!$B$10:$F$10</c:f>
              <c:numCache/>
            </c:numRef>
          </c:val>
        </c:ser>
        <c:ser>
          <c:idx val="4"/>
          <c:order val="4"/>
          <c:tx>
            <c:strRef>
              <c:f>Sediment!$A$11</c:f>
              <c:strCache>
                <c:ptCount val="1"/>
                <c:pt idx="0">
                  <c:v>West Virginia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Sediment!$B$11:$F$11</c:f>
              <c:numCache/>
            </c:numRef>
          </c:val>
        </c:ser>
        <c:ser>
          <c:idx val="5"/>
          <c:order val="5"/>
          <c:tx>
            <c:strRef>
              <c:f>Sediment!$A$12</c:f>
              <c:strCache>
                <c:ptCount val="1"/>
                <c:pt idx="0">
                  <c:v>Delaware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Sediment!$B$12:$F$12</c:f>
              <c:numCache/>
            </c:numRef>
          </c:val>
        </c:ser>
        <c:ser>
          <c:idx val="6"/>
          <c:order val="6"/>
          <c:tx>
            <c:strRef>
              <c:f>Sediment!$A$13</c:f>
              <c:strCache>
                <c:ptCount val="1"/>
                <c:pt idx="0">
                  <c:v>District of Columbia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Sediment!$B$6:$F$6</c:f>
              <c:strCache/>
            </c:strRef>
          </c:cat>
          <c:val>
            <c:numRef>
              <c:f>Sediment!$B$13:$F$13</c:f>
              <c:numCache/>
            </c:numRef>
          </c:val>
        </c:ser>
        <c:overlap val="100"/>
        <c:axId val="21926037"/>
        <c:axId val="63116606"/>
      </c:barChart>
      <c:catAx>
        <c:axId val="219260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3116606"/>
        <c:crosses val="autoZero"/>
        <c:auto val="1"/>
        <c:lblOffset val="100"/>
        <c:tickLblSkip val="1"/>
        <c:noMultiLvlLbl val="0"/>
      </c:catAx>
      <c:valAx>
        <c:axId val="63116606"/>
        <c:scaling>
          <c:orientation val="minMax"/>
          <c:max val="110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1926037"/>
        <c:crossesAt val="1"/>
        <c:crossBetween val="between"/>
        <c:dispUnits/>
        <c:majorUnit val="1000"/>
      </c:valAx>
      <c:spPr>
        <a:solidFill>
          <a:srgbClr val="FFFFFF"/>
        </a:solidFill>
        <a:ln w="3175">
          <a:noFill/>
        </a:ln>
      </c:spPr>
    </c:plotArea>
    <c:legend>
      <c:legendPos val="r"/>
      <c:layout>
        <c:manualLayout>
          <c:xMode val="edge"/>
          <c:yMode val="edge"/>
          <c:x val="0.72325"/>
          <c:y val="0.1025"/>
          <c:w val="0.26675"/>
          <c:h val="0.59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Simualted Sediment Loads to the Bay by Source* in millions of pounds/year</a:t>
            </a:r>
          </a:p>
        </c:rich>
      </c:tx>
      <c:layout>
        <c:manualLayout>
          <c:xMode val="factor"/>
          <c:yMode val="factor"/>
          <c:x val="-0.02575"/>
          <c:y val="-0.025"/>
        </c:manualLayout>
      </c:layout>
      <c:spPr>
        <a:noFill/>
        <a:ln w="3175">
          <a:noFill/>
        </a:ln>
      </c:spPr>
    </c:title>
    <c:plotArea>
      <c:layout>
        <c:manualLayout>
          <c:xMode val="edge"/>
          <c:yMode val="edge"/>
          <c:x val="0.0025"/>
          <c:y val="0.09625"/>
          <c:w val="0.63775"/>
          <c:h val="0.8545"/>
        </c:manualLayout>
      </c:layout>
      <c:barChart>
        <c:barDir val="col"/>
        <c:grouping val="stacked"/>
        <c:varyColors val="0"/>
        <c:ser>
          <c:idx val="0"/>
          <c:order val="0"/>
          <c:tx>
            <c:strRef>
              <c:f>Sediment!$A$17</c:f>
              <c:strCache>
                <c:ptCount val="1"/>
                <c:pt idx="0">
                  <c:v>Agriculture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Sediment!$B$16:$D$16</c:f>
              <c:numCache/>
            </c:numRef>
          </c:cat>
          <c:val>
            <c:numRef>
              <c:f>Sediment!$B$17:$D$17</c:f>
              <c:numCache/>
            </c:numRef>
          </c:val>
        </c:ser>
        <c:ser>
          <c:idx val="1"/>
          <c:order val="1"/>
          <c:tx>
            <c:strRef>
              <c:f>Sediment!$A$18</c:f>
              <c:strCache>
                <c:ptCount val="1"/>
                <c:pt idx="0">
                  <c:v>Urban Runoff</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Sediment!$B$16:$D$16</c:f>
              <c:numCache/>
            </c:numRef>
          </c:cat>
          <c:val>
            <c:numRef>
              <c:f>Sediment!$B$18:$D$18</c:f>
              <c:numCache/>
            </c:numRef>
          </c:val>
        </c:ser>
        <c:ser>
          <c:idx val="2"/>
          <c:order val="2"/>
          <c:tx>
            <c:strRef>
              <c:f>Sediment!$A$19</c:f>
              <c:strCache>
                <c:ptCount val="1"/>
                <c:pt idx="0">
                  <c:v>Wastewater + Combined Sewer Overflow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Sediment!$B$16:$D$16</c:f>
              <c:numCache/>
            </c:numRef>
          </c:cat>
          <c:val>
            <c:numRef>
              <c:f>Sediment!$B$19:$D$19</c:f>
              <c:numCache/>
            </c:numRef>
          </c:val>
        </c:ser>
        <c:ser>
          <c:idx val="3"/>
          <c:order val="3"/>
          <c:tx>
            <c:strRef>
              <c:f>Sediment!$A$20</c:f>
              <c:strCache>
                <c:ptCount val="1"/>
                <c:pt idx="0">
                  <c:v>Forest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Sediment!$B$16:$D$16</c:f>
              <c:numCache/>
            </c:numRef>
          </c:cat>
          <c:val>
            <c:numRef>
              <c:f>Sediment!$B$20:$D$20</c:f>
              <c:numCache/>
            </c:numRef>
          </c:val>
        </c:ser>
        <c:overlap val="100"/>
        <c:axId val="31178543"/>
        <c:axId val="12171432"/>
      </c:barChart>
      <c:catAx>
        <c:axId val="31178543"/>
        <c:scaling>
          <c:orientation val="minMax"/>
        </c:scaling>
        <c:axPos val="b"/>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171432"/>
        <c:crosses val="autoZero"/>
        <c:auto val="1"/>
        <c:lblOffset val="100"/>
        <c:tickLblSkip val="1"/>
        <c:noMultiLvlLbl val="0"/>
      </c:catAx>
      <c:valAx>
        <c:axId val="12171432"/>
        <c:scaling>
          <c:orientation val="minMax"/>
          <c:max val="110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1178543"/>
        <c:crossesAt val="1"/>
        <c:crossBetween val="between"/>
        <c:dispUnits/>
        <c:majorUnit val="1000"/>
      </c:valAx>
      <c:spPr>
        <a:solidFill>
          <a:srgbClr val="FFFFFF"/>
        </a:solidFill>
        <a:ln w="3175">
          <a:noFill/>
        </a:ln>
      </c:spPr>
    </c:plotArea>
    <c:legend>
      <c:legendPos val="r"/>
      <c:layout>
        <c:manualLayout>
          <c:xMode val="edge"/>
          <c:yMode val="edge"/>
          <c:x val="0.666"/>
          <c:y val="0.2115"/>
          <c:w val="0.3162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Nitrogen</a:t>
            </a:r>
          </a:p>
        </c:rich>
      </c:tx>
      <c:layout>
        <c:manualLayout>
          <c:xMode val="factor"/>
          <c:yMode val="factor"/>
          <c:x val="-0.03275"/>
          <c:y val="0.0975"/>
        </c:manualLayout>
      </c:layout>
      <c:spPr>
        <a:noFill/>
        <a:ln>
          <a:noFill/>
        </a:ln>
      </c:spPr>
    </c:title>
    <c:plotArea>
      <c:layout>
        <c:manualLayout>
          <c:xMode val="edge"/>
          <c:yMode val="edge"/>
          <c:x val="0"/>
          <c:y val="0.17025"/>
          <c:w val="0.824"/>
          <c:h val="0.79925"/>
        </c:manualLayout>
      </c:layout>
      <c:barChart>
        <c:barDir val="col"/>
        <c:grouping val="clustered"/>
        <c:varyColors val="0"/>
        <c:ser>
          <c:idx val="0"/>
          <c:order val="0"/>
          <c:spPr>
            <a:solidFill>
              <a:srgbClr val="B7DEE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B7DEE8"/>
              </a:solidFill>
              <a:ln w="3175">
                <a:solidFill>
                  <a:srgbClr val="000000"/>
                </a:solidFill>
              </a:ln>
            </c:spPr>
          </c:dPt>
          <c:dLbls>
            <c:numFmt formatCode="#,##0.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'charts for exec sum'!$B$1:$D$1</c:f>
              <c:numCache/>
            </c:numRef>
          </c:cat>
          <c:val>
            <c:numRef>
              <c:f>'charts for exec sum'!$B$2:$D$2</c:f>
              <c:numCache/>
            </c:numRef>
          </c:val>
        </c:ser>
        <c:axId val="42434025"/>
        <c:axId val="46361906"/>
      </c:barChart>
      <c:catAx>
        <c:axId val="424340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361906"/>
        <c:crosses val="autoZero"/>
        <c:auto val="1"/>
        <c:lblOffset val="100"/>
        <c:tickLblSkip val="1"/>
        <c:noMultiLvlLbl val="0"/>
      </c:catAx>
      <c:valAx>
        <c:axId val="46361906"/>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2434025"/>
        <c:crossesAt val="1"/>
        <c:crossBetween val="between"/>
        <c:dispUnits/>
        <c:majorUnit val="50"/>
      </c:valAx>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Phosphorus</a:t>
            </a:r>
          </a:p>
        </c:rich>
      </c:tx>
      <c:layout>
        <c:manualLayout>
          <c:xMode val="factor"/>
          <c:yMode val="factor"/>
          <c:x val="-0.04875"/>
          <c:y val="0.10025"/>
        </c:manualLayout>
      </c:layout>
      <c:spPr>
        <a:noFill/>
        <a:ln>
          <a:noFill/>
        </a:ln>
      </c:spPr>
    </c:title>
    <c:plotArea>
      <c:layout>
        <c:manualLayout>
          <c:xMode val="edge"/>
          <c:yMode val="edge"/>
          <c:x val="0"/>
          <c:y val="0.17625"/>
          <c:w val="0.80775"/>
          <c:h val="0.79675"/>
        </c:manualLayout>
      </c:layout>
      <c:barChart>
        <c:barDir val="col"/>
        <c:grouping val="clustered"/>
        <c:varyColors val="0"/>
        <c:ser>
          <c:idx val="0"/>
          <c:order val="0"/>
          <c:spPr>
            <a:solidFill>
              <a:srgbClr val="B7DE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B7DEE8"/>
              </a:solidFill>
              <a:ln w="12700">
                <a:solidFill>
                  <a:srgbClr val="000000"/>
                </a:solidFill>
              </a:ln>
            </c:spPr>
          </c:dPt>
          <c:dLbls>
            <c:numFmt formatCode="#,##0.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'charts for exec sum'!$B$1:$D$1</c:f>
              <c:numCache/>
            </c:numRef>
          </c:cat>
          <c:val>
            <c:numRef>
              <c:f>'charts for exec sum'!$B$3:$D$3</c:f>
              <c:numCache/>
            </c:numRef>
          </c:val>
        </c:ser>
        <c:axId val="14603971"/>
        <c:axId val="64326876"/>
      </c:barChart>
      <c:catAx>
        <c:axId val="146039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326876"/>
        <c:crosses val="autoZero"/>
        <c:auto val="1"/>
        <c:lblOffset val="100"/>
        <c:tickLblSkip val="1"/>
        <c:noMultiLvlLbl val="0"/>
      </c:catAx>
      <c:valAx>
        <c:axId val="64326876"/>
        <c:scaling>
          <c:orientation val="minMax"/>
          <c:max val="26"/>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603971"/>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Sediment</a:t>
            </a:r>
          </a:p>
        </c:rich>
      </c:tx>
      <c:layout>
        <c:manualLayout>
          <c:xMode val="factor"/>
          <c:yMode val="factor"/>
          <c:x val="-0.0565"/>
          <c:y val="0.096"/>
        </c:manualLayout>
      </c:layout>
      <c:spPr>
        <a:noFill/>
        <a:ln>
          <a:noFill/>
        </a:ln>
      </c:spPr>
    </c:title>
    <c:plotArea>
      <c:layout>
        <c:manualLayout>
          <c:xMode val="edge"/>
          <c:yMode val="edge"/>
          <c:x val="0"/>
          <c:y val="0.173"/>
          <c:w val="0.82325"/>
          <c:h val="0.79675"/>
        </c:manualLayout>
      </c:layout>
      <c:barChart>
        <c:barDir val="col"/>
        <c:grouping val="clustered"/>
        <c:varyColors val="0"/>
        <c:ser>
          <c:idx val="0"/>
          <c:order val="0"/>
          <c:spPr>
            <a:solidFill>
              <a:srgbClr val="B7DE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B7DEE8"/>
              </a:solidFill>
              <a:ln w="12700">
                <a:solidFill>
                  <a:srgbClr val="000000"/>
                </a:solidFill>
              </a:ln>
            </c:spPr>
          </c:dPt>
          <c:dLbls>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'charts for exec sum'!$B$1:$D$1</c:f>
              <c:numCache/>
            </c:numRef>
          </c:cat>
          <c:val>
            <c:numRef>
              <c:f>'charts for exec sum'!$B$4:$D$4</c:f>
              <c:numCache/>
            </c:numRef>
          </c:val>
        </c:ser>
        <c:axId val="42070973"/>
        <c:axId val="43094438"/>
      </c:barChart>
      <c:catAx>
        <c:axId val="420709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094438"/>
        <c:crosses val="autoZero"/>
        <c:auto val="1"/>
        <c:lblOffset val="100"/>
        <c:tickLblSkip val="1"/>
        <c:noMultiLvlLbl val="0"/>
      </c:catAx>
      <c:valAx>
        <c:axId val="43094438"/>
        <c:scaling>
          <c:orientation val="minMax"/>
          <c:max val="1100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70973"/>
        <c:crossesAt val="1"/>
        <c:crossBetween val="between"/>
        <c:dispUnits/>
        <c:majorUnit val="1000"/>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0.91275</cdr:y>
    </cdr:from>
    <cdr:to>
      <cdr:x>0.9525</cdr:x>
      <cdr:y>1</cdr:y>
    </cdr:to>
    <cdr:sp fLocksText="0">
      <cdr:nvSpPr>
        <cdr:cNvPr id="1" name="TextBox 1"/>
        <cdr:cNvSpPr txBox="1">
          <a:spLocks noChangeArrowheads="1"/>
        </cdr:cNvSpPr>
      </cdr:nvSpPr>
      <cdr:spPr>
        <a:xfrm>
          <a:off x="247650" y="2828925"/>
          <a:ext cx="4857750" cy="3238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-0.00925</cdr:x>
      <cdr:y>0.893</cdr:y>
    </cdr:from>
    <cdr:to>
      <cdr:x>1</cdr:x>
      <cdr:y>1</cdr:y>
    </cdr:to>
    <cdr:sp>
      <cdr:nvSpPr>
        <cdr:cNvPr id="2" name="Text Box 1"/>
        <cdr:cNvSpPr txBox="1">
          <a:spLocks noChangeArrowheads="1"/>
        </cdr:cNvSpPr>
      </cdr:nvSpPr>
      <cdr:spPr>
        <a:xfrm>
          <a:off x="-47624" y="2771775"/>
          <a:ext cx="5467350" cy="3810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*Loads simulated using 5.3.2 version of Watershed Model using constant delivery factors a</a:t>
          </a:r>
          <a:r>
            <a:rPr lang="en-US" cap="none" sz="800" b="0" i="0" u="none" baseline="0">
              <a:solidFill>
                <a:srgbClr val="000000"/>
              </a:solidFill>
              <a:latin typeface="Calibri"/>
              <a:ea typeface="Calibri"/>
              <a:cs typeface="Calibri"/>
            </a:rPr>
            <a:t>nd allocation air for jurisdictional loads</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cdr:x>
      <cdr:y>0.52275</cdr:y>
    </cdr:from>
    <cdr:to>
      <cdr:x>0.84025</cdr:x>
      <cdr:y>0.52275</cdr:y>
    </cdr:to>
    <cdr:sp>
      <cdr:nvSpPr>
        <cdr:cNvPr id="1" name="Line 1"/>
        <cdr:cNvSpPr>
          <a:spLocks/>
        </cdr:cNvSpPr>
      </cdr:nvSpPr>
      <cdr:spPr>
        <a:xfrm>
          <a:off x="266700" y="1676400"/>
          <a:ext cx="175260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0.11275</cdr:x>
      <cdr:y>0.47225</cdr:y>
    </cdr:from>
    <cdr:to>
      <cdr:x>0.8395</cdr:x>
      <cdr:y>0.47225</cdr:y>
    </cdr:to>
    <cdr:sp>
      <cdr:nvSpPr>
        <cdr:cNvPr id="2" name="Line 2"/>
        <cdr:cNvSpPr>
          <a:spLocks/>
        </cdr:cNvSpPr>
      </cdr:nvSpPr>
      <cdr:spPr>
        <a:xfrm>
          <a:off x="266700" y="1514475"/>
          <a:ext cx="1752600" cy="0"/>
        </a:xfrm>
        <a:prstGeom prst="line">
          <a:avLst/>
        </a:prstGeom>
        <a:noFill/>
        <a:ln w="127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-0.01075</cdr:y>
    </cdr:from>
    <cdr:to>
      <cdr:x>0.896</cdr:x>
      <cdr:y>0.13875</cdr:y>
    </cdr:to>
    <cdr:sp>
      <cdr:nvSpPr>
        <cdr:cNvPr id="1" name="Text Box 3"/>
        <cdr:cNvSpPr txBox="1">
          <a:spLocks noChangeArrowheads="1"/>
        </cdr:cNvSpPr>
      </cdr:nvSpPr>
      <cdr:spPr>
        <a:xfrm>
          <a:off x="104775" y="-28574"/>
          <a:ext cx="2409825" cy="485775"/>
        </a:xfrm>
        <a:prstGeom prst="rect">
          <a:avLst/>
        </a:prstGeom>
        <a:noFill/>
        <a:ln w="9525" cmpd="sng">
          <a:noFill/>
        </a:ln>
      </cdr:spPr>
      <cdr:txBody>
        <a:bodyPr vertOverflow="clip" wrap="square" lIns="27432" tIns="22860" rIns="27432" bIns="0"/>
        <a:p>
          <a:pPr algn="ctr">
            <a:defRPr/>
          </a:pPr>
          <a:r>
            <a:rPr lang="en-US" cap="none" sz="800" b="1" i="0" u="none" baseline="0">
              <a:solidFill>
                <a:srgbClr val="000000"/>
              </a:solidFill>
              <a:latin typeface="Arial"/>
              <a:ea typeface="Arial"/>
              <a:cs typeface="Arial"/>
            </a:rPr>
            <a:t>Total Pollution Loads to the Bay*
</a:t>
          </a:r>
          <a:r>
            <a:rPr lang="en-US" cap="none" sz="800" b="1" i="0" u="none" baseline="0">
              <a:solidFill>
                <a:srgbClr val="000000"/>
              </a:solidFill>
              <a:latin typeface="Arial"/>
              <a:ea typeface="Arial"/>
              <a:cs typeface="Arial"/>
            </a:rPr>
            <a:t>in millions of pounds/year
</a:t>
          </a:r>
          <a:r>
            <a:rPr lang="en-US" cap="none" sz="800" b="1" i="0" u="none" baseline="0">
              <a:solidFill>
                <a:srgbClr val="000000"/>
              </a:solidFill>
              <a:latin typeface="Arial"/>
              <a:ea typeface="Arial"/>
              <a:cs typeface="Arial"/>
            </a:rPr>
            <a:t>(Simulated)</a:t>
          </a:r>
        </a:p>
      </cdr:txBody>
    </cdr:sp>
  </cdr:relSizeAnchor>
  <cdr:relSizeAnchor xmlns:cdr="http://schemas.openxmlformats.org/drawingml/2006/chartDrawing">
    <cdr:from>
      <cdr:x>0.079</cdr:x>
      <cdr:y>0.5035</cdr:y>
    </cdr:from>
    <cdr:to>
      <cdr:x>0.85125</cdr:x>
      <cdr:y>0.5035</cdr:y>
    </cdr:to>
    <cdr:sp>
      <cdr:nvSpPr>
        <cdr:cNvPr id="2" name="Line 4"/>
        <cdr:cNvSpPr>
          <a:spLocks/>
        </cdr:cNvSpPr>
      </cdr:nvSpPr>
      <cdr:spPr>
        <a:xfrm>
          <a:off x="219075" y="1619250"/>
          <a:ext cx="2181225"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cdr:x>
      <cdr:y>0.4565</cdr:y>
    </cdr:from>
    <cdr:to>
      <cdr:x>0.84575</cdr:x>
      <cdr:y>0.4565</cdr:y>
    </cdr:to>
    <cdr:sp>
      <cdr:nvSpPr>
        <cdr:cNvPr id="3" name="Line 5"/>
        <cdr:cNvSpPr>
          <a:spLocks/>
        </cdr:cNvSpPr>
      </cdr:nvSpPr>
      <cdr:spPr>
        <a:xfrm>
          <a:off x="200025" y="1466850"/>
          <a:ext cx="2171700" cy="0"/>
        </a:xfrm>
        <a:prstGeom prst="line">
          <a:avLst/>
        </a:prstGeom>
        <a:noFill/>
        <a:ln w="127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0.1345</cdr:x>
      <cdr:y>0.4265</cdr:y>
    </cdr:from>
    <cdr:to>
      <cdr:x>0.81575</cdr:x>
      <cdr:y>0.4265</cdr:y>
    </cdr:to>
    <cdr:sp>
      <cdr:nvSpPr>
        <cdr:cNvPr id="1" name="Line 2"/>
        <cdr:cNvSpPr>
          <a:spLocks/>
        </cdr:cNvSpPr>
      </cdr:nvSpPr>
      <cdr:spPr>
        <a:xfrm flipV="1">
          <a:off x="409575" y="1343025"/>
          <a:ext cx="2124075"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cdr:x>
      <cdr:y>0.39625</cdr:y>
    </cdr:from>
    <cdr:to>
      <cdr:x>0.817</cdr:x>
      <cdr:y>0.39625</cdr:y>
    </cdr:to>
    <cdr:sp>
      <cdr:nvSpPr>
        <cdr:cNvPr id="2" name="Line 3"/>
        <cdr:cNvSpPr>
          <a:spLocks/>
        </cdr:cNvSpPr>
      </cdr:nvSpPr>
      <cdr:spPr>
        <a:xfrm flipV="1">
          <a:off x="428625" y="1247775"/>
          <a:ext cx="2114550" cy="0"/>
        </a:xfrm>
        <a:prstGeom prst="line">
          <a:avLst/>
        </a:prstGeom>
        <a:noFill/>
        <a:ln w="127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85725</xdr:rowOff>
    </xdr:from>
    <xdr:to>
      <xdr:col>4</xdr:col>
      <xdr:colOff>200025</xdr:colOff>
      <xdr:row>26</xdr:row>
      <xdr:rowOff>57150</xdr:rowOff>
    </xdr:to>
    <xdr:graphicFrame>
      <xdr:nvGraphicFramePr>
        <xdr:cNvPr id="1" name="Chart 1"/>
        <xdr:cNvGraphicFramePr/>
      </xdr:nvGraphicFramePr>
      <xdr:xfrm>
        <a:off x="9525" y="2190750"/>
        <a:ext cx="2409825" cy="32099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6</xdr:row>
      <xdr:rowOff>95250</xdr:rowOff>
    </xdr:from>
    <xdr:to>
      <xdr:col>9</xdr:col>
      <xdr:colOff>219075</xdr:colOff>
      <xdr:row>26</xdr:row>
      <xdr:rowOff>76200</xdr:rowOff>
    </xdr:to>
    <xdr:graphicFrame>
      <xdr:nvGraphicFramePr>
        <xdr:cNvPr id="2" name="Chart 2"/>
        <xdr:cNvGraphicFramePr/>
      </xdr:nvGraphicFramePr>
      <xdr:xfrm>
        <a:off x="2238375" y="2200275"/>
        <a:ext cx="2819400" cy="3219450"/>
      </xdr:xfrm>
      <a:graphic>
        <a:graphicData uri="http://schemas.openxmlformats.org/drawingml/2006/chart">
          <c:chart xmlns:c="http://schemas.openxmlformats.org/drawingml/2006/chart" r:id="rId2"/>
        </a:graphicData>
      </a:graphic>
    </xdr:graphicFrame>
    <xdr:clientData/>
  </xdr:twoCellAnchor>
  <xdr:oneCellAnchor>
    <xdr:from>
      <xdr:col>9</xdr:col>
      <xdr:colOff>0</xdr:colOff>
      <xdr:row>9</xdr:row>
      <xdr:rowOff>28575</xdr:rowOff>
    </xdr:from>
    <xdr:ext cx="76200" cy="200025"/>
    <xdr:sp fLocksText="0">
      <xdr:nvSpPr>
        <xdr:cNvPr id="3" name="Text Box 3"/>
        <xdr:cNvSpPr txBox="1">
          <a:spLocks noChangeArrowheads="1"/>
        </xdr:cNvSpPr>
      </xdr:nvSpPr>
      <xdr:spPr>
        <a:xfrm>
          <a:off x="4838700" y="2619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247650</xdr:colOff>
      <xdr:row>6</xdr:row>
      <xdr:rowOff>142875</xdr:rowOff>
    </xdr:from>
    <xdr:to>
      <xdr:col>13</xdr:col>
      <xdr:colOff>409575</xdr:colOff>
      <xdr:row>26</xdr:row>
      <xdr:rowOff>66675</xdr:rowOff>
    </xdr:to>
    <xdr:graphicFrame>
      <xdr:nvGraphicFramePr>
        <xdr:cNvPr id="4" name="Chart 4"/>
        <xdr:cNvGraphicFramePr/>
      </xdr:nvGraphicFramePr>
      <xdr:xfrm>
        <a:off x="4543425" y="2247900"/>
        <a:ext cx="3114675" cy="3162300"/>
      </xdr:xfrm>
      <a:graphic>
        <a:graphicData uri="http://schemas.openxmlformats.org/drawingml/2006/chart">
          <c:chart xmlns:c="http://schemas.openxmlformats.org/drawingml/2006/chart" r:id="rId3"/>
        </a:graphicData>
      </a:graphic>
    </xdr:graphicFrame>
    <xdr:clientData/>
  </xdr:twoCellAnchor>
  <xdr:oneCellAnchor>
    <xdr:from>
      <xdr:col>12</xdr:col>
      <xdr:colOff>352425</xdr:colOff>
      <xdr:row>6</xdr:row>
      <xdr:rowOff>66675</xdr:rowOff>
    </xdr:from>
    <xdr:ext cx="771525" cy="828675"/>
    <xdr:sp>
      <xdr:nvSpPr>
        <xdr:cNvPr id="5" name="Text Box 5"/>
        <xdr:cNvSpPr txBox="1">
          <a:spLocks noChangeArrowheads="1"/>
        </xdr:cNvSpPr>
      </xdr:nvSpPr>
      <xdr:spPr>
        <a:xfrm>
          <a:off x="6838950" y="2171700"/>
          <a:ext cx="771525" cy="8286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2017 Interim target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2025 Planning Target (amt. allowed in Bay) </a:t>
          </a:r>
        </a:p>
      </xdr:txBody>
    </xdr:sp>
    <xdr:clientData/>
  </xdr:oneCellAnchor>
  <xdr:twoCellAnchor>
    <xdr:from>
      <xdr:col>12</xdr:col>
      <xdr:colOff>371475</xdr:colOff>
      <xdr:row>6</xdr:row>
      <xdr:rowOff>123825</xdr:rowOff>
    </xdr:from>
    <xdr:to>
      <xdr:col>12</xdr:col>
      <xdr:colOff>523875</xdr:colOff>
      <xdr:row>6</xdr:row>
      <xdr:rowOff>123825</xdr:rowOff>
    </xdr:to>
    <xdr:sp>
      <xdr:nvSpPr>
        <xdr:cNvPr id="6" name="Line 6"/>
        <xdr:cNvSpPr>
          <a:spLocks/>
        </xdr:cNvSpPr>
      </xdr:nvSpPr>
      <xdr:spPr>
        <a:xfrm flipV="1">
          <a:off x="6858000" y="2228850"/>
          <a:ext cx="1524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361950</xdr:colOff>
      <xdr:row>8</xdr:row>
      <xdr:rowOff>123825</xdr:rowOff>
    </xdr:from>
    <xdr:to>
      <xdr:col>12</xdr:col>
      <xdr:colOff>514350</xdr:colOff>
      <xdr:row>8</xdr:row>
      <xdr:rowOff>123825</xdr:rowOff>
    </xdr:to>
    <xdr:sp>
      <xdr:nvSpPr>
        <xdr:cNvPr id="7" name="Line 7"/>
        <xdr:cNvSpPr>
          <a:spLocks/>
        </xdr:cNvSpPr>
      </xdr:nvSpPr>
      <xdr:spPr>
        <a:xfrm flipV="1">
          <a:off x="6848475" y="2552700"/>
          <a:ext cx="152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76200</xdr:colOff>
      <xdr:row>23</xdr:row>
      <xdr:rowOff>142875</xdr:rowOff>
    </xdr:from>
    <xdr:ext cx="7477125" cy="390525"/>
    <xdr:sp>
      <xdr:nvSpPr>
        <xdr:cNvPr id="8" name="Text Box 8"/>
        <xdr:cNvSpPr txBox="1">
          <a:spLocks noChangeArrowheads="1"/>
        </xdr:cNvSpPr>
      </xdr:nvSpPr>
      <xdr:spPr>
        <a:xfrm>
          <a:off x="76200" y="5000625"/>
          <a:ext cx="7477125" cy="3905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*Loads simulated using 5.3.2 version of Watershed Model using constant delivery factors and allocation air for jurisdictional loads.  Loads include atmospheric deposition of nitrogen to tidal waters and EPA's portion of atmospheric deposition to the watershed. Planning targets, while slightly higher than limits published in the December 2010 TMDL, represent the actions, assumptions, and “level of effort” necessary to meet the TMDL.</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0.89875</cdr:y>
    </cdr:from>
    <cdr:to>
      <cdr:x>1</cdr:x>
      <cdr:y>1</cdr:y>
    </cdr:to>
    <cdr:sp>
      <cdr:nvSpPr>
        <cdr:cNvPr id="1" name="Text Box 1"/>
        <cdr:cNvSpPr txBox="1">
          <a:spLocks noChangeArrowheads="1"/>
        </cdr:cNvSpPr>
      </cdr:nvSpPr>
      <cdr:spPr>
        <a:xfrm>
          <a:off x="-47624" y="3076575"/>
          <a:ext cx="5438775" cy="3905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*Loads simulated using 5.3.2 version of Watershed Model using constant delivery factors and allocation air for jurisdictional loads.
</a:t>
          </a:r>
          <a:r>
            <a:rPr lang="en-US" cap="none" sz="100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36</xdr:row>
      <xdr:rowOff>28575</xdr:rowOff>
    </xdr:from>
    <xdr:ext cx="76200" cy="200025"/>
    <xdr:sp fLocksText="0">
      <xdr:nvSpPr>
        <xdr:cNvPr id="1" name="Text Box 4"/>
        <xdr:cNvSpPr txBox="1">
          <a:spLocks noChangeArrowheads="1"/>
        </xdr:cNvSpPr>
      </xdr:nvSpPr>
      <xdr:spPr>
        <a:xfrm>
          <a:off x="7772400" y="630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19050</xdr:colOff>
      <xdr:row>51</xdr:row>
      <xdr:rowOff>114300</xdr:rowOff>
    </xdr:from>
    <xdr:to>
      <xdr:col>7</xdr:col>
      <xdr:colOff>504825</xdr:colOff>
      <xdr:row>70</xdr:row>
      <xdr:rowOff>142875</xdr:rowOff>
    </xdr:to>
    <xdr:graphicFrame>
      <xdr:nvGraphicFramePr>
        <xdr:cNvPr id="2" name="Chart 4"/>
        <xdr:cNvGraphicFramePr/>
      </xdr:nvGraphicFramePr>
      <xdr:xfrm>
        <a:off x="2867025" y="8820150"/>
        <a:ext cx="5362575" cy="31051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29</xdr:row>
      <xdr:rowOff>114300</xdr:rowOff>
    </xdr:from>
    <xdr:to>
      <xdr:col>7</xdr:col>
      <xdr:colOff>476250</xdr:colOff>
      <xdr:row>50</xdr:row>
      <xdr:rowOff>142875</xdr:rowOff>
    </xdr:to>
    <xdr:graphicFrame>
      <xdr:nvGraphicFramePr>
        <xdr:cNvPr id="3" name="Chart 5"/>
        <xdr:cNvGraphicFramePr/>
      </xdr:nvGraphicFramePr>
      <xdr:xfrm>
        <a:off x="2867025" y="5257800"/>
        <a:ext cx="5334000" cy="34290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0.959</cdr:y>
    </cdr:from>
    <cdr:to>
      <cdr:x>1</cdr:x>
      <cdr:y>1</cdr:y>
    </cdr:to>
    <cdr:sp>
      <cdr:nvSpPr>
        <cdr:cNvPr id="1" name="Text Box 1"/>
        <cdr:cNvSpPr txBox="1">
          <a:spLocks noChangeArrowheads="1"/>
        </cdr:cNvSpPr>
      </cdr:nvSpPr>
      <cdr:spPr>
        <a:xfrm>
          <a:off x="-47624" y="2466975"/>
          <a:ext cx="50958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*Loads simulated using 5.3.2 version of Watershed Model using constant delivery factors and allocation air. 
</a:t>
          </a:r>
          <a:r>
            <a:rPr lang="en-US" cap="none" sz="1000" b="0" i="0" u="none" baseline="0">
              <a:solidFill>
                <a:srgbClr val="000000"/>
              </a:solidFill>
              <a:latin typeface="Arial"/>
              <a:ea typeface="Arial"/>
              <a:cs typeface="Arial"/>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0.958</cdr:y>
    </cdr:from>
    <cdr:to>
      <cdr:x>1</cdr:x>
      <cdr:y>1</cdr:y>
    </cdr:to>
    <cdr:sp>
      <cdr:nvSpPr>
        <cdr:cNvPr id="1" name="Text Box 1"/>
        <cdr:cNvSpPr txBox="1">
          <a:spLocks noChangeArrowheads="1"/>
        </cdr:cNvSpPr>
      </cdr:nvSpPr>
      <cdr:spPr>
        <a:xfrm>
          <a:off x="-47624" y="2619375"/>
          <a:ext cx="51816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*Loads simulated using 5.3.2 version of Watershed Model using constant delivery factors and allocation air. 
</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xdr:row>
      <xdr:rowOff>123825</xdr:rowOff>
    </xdr:from>
    <xdr:to>
      <xdr:col>7</xdr:col>
      <xdr:colOff>495300</xdr:colOff>
      <xdr:row>38</xdr:row>
      <xdr:rowOff>114300</xdr:rowOff>
    </xdr:to>
    <xdr:graphicFrame>
      <xdr:nvGraphicFramePr>
        <xdr:cNvPr id="1" name="Chart 3"/>
        <xdr:cNvGraphicFramePr/>
      </xdr:nvGraphicFramePr>
      <xdr:xfrm>
        <a:off x="2714625" y="4171950"/>
        <a:ext cx="4991100" cy="2581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39</xdr:row>
      <xdr:rowOff>95250</xdr:rowOff>
    </xdr:from>
    <xdr:to>
      <xdr:col>7</xdr:col>
      <xdr:colOff>581025</xdr:colOff>
      <xdr:row>56</xdr:row>
      <xdr:rowOff>85725</xdr:rowOff>
    </xdr:to>
    <xdr:graphicFrame>
      <xdr:nvGraphicFramePr>
        <xdr:cNvPr id="2" name="Chart 6"/>
        <xdr:cNvGraphicFramePr/>
      </xdr:nvGraphicFramePr>
      <xdr:xfrm>
        <a:off x="2714625" y="6896100"/>
        <a:ext cx="5076825" cy="27432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0.9525</cdr:y>
    </cdr:from>
    <cdr:to>
      <cdr:x>1</cdr:x>
      <cdr:y>1</cdr:y>
    </cdr:to>
    <cdr:sp>
      <cdr:nvSpPr>
        <cdr:cNvPr id="1" name="Text Box 1"/>
        <cdr:cNvSpPr txBox="1">
          <a:spLocks noChangeArrowheads="1"/>
        </cdr:cNvSpPr>
      </cdr:nvSpPr>
      <cdr:spPr>
        <a:xfrm>
          <a:off x="-47624" y="2905125"/>
          <a:ext cx="5010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-0.01025</cdr:x>
      <cdr:y>0.94825</cdr:y>
    </cdr:from>
    <cdr:to>
      <cdr:x>1</cdr:x>
      <cdr:y>1</cdr:y>
    </cdr:to>
    <cdr:sp>
      <cdr:nvSpPr>
        <cdr:cNvPr id="2" name="Text Box 1"/>
        <cdr:cNvSpPr txBox="1">
          <a:spLocks noChangeArrowheads="1"/>
        </cdr:cNvSpPr>
      </cdr:nvSpPr>
      <cdr:spPr>
        <a:xfrm>
          <a:off x="-47624" y="2895600"/>
          <a:ext cx="50101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*Loads simulated using 5.3.2 version of Watershed Model using constant delivery factors .</a:t>
          </a:r>
          <a:r>
            <a:rPr lang="en-US" cap="none" sz="1000" b="0" i="0" u="none" baseline="0">
              <a:solidFill>
                <a:srgbClr val="000000"/>
              </a:solidFill>
              <a:latin typeface="Arial"/>
              <a:ea typeface="Arial"/>
              <a:cs typeface="Arial"/>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0.958</cdr:y>
    </cdr:from>
    <cdr:to>
      <cdr:x>1</cdr:x>
      <cdr:y>1</cdr:y>
    </cdr:to>
    <cdr:sp>
      <cdr:nvSpPr>
        <cdr:cNvPr id="1" name="Text Box 1"/>
        <cdr:cNvSpPr txBox="1">
          <a:spLocks noChangeArrowheads="1"/>
        </cdr:cNvSpPr>
      </cdr:nvSpPr>
      <cdr:spPr>
        <a:xfrm>
          <a:off x="-47624" y="2619375"/>
          <a:ext cx="50101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Calibri"/>
              <a:ea typeface="Calibri"/>
              <a:cs typeface="Calibri"/>
            </a:rPr>
            <a:t>*Loads simulated using 5.3.2 version of Watershed Model using constant delivery factors. 
</a:t>
          </a:r>
          <a:r>
            <a:rPr lang="en-US" cap="none" sz="1000" b="0" i="0" u="none" baseline="0">
              <a:solidFill>
                <a:srgbClr val="000000"/>
              </a:solidFill>
              <a:latin typeface="Arial"/>
              <a:ea typeface="Arial"/>
              <a:cs typeface="Arial"/>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114300</xdr:rowOff>
    </xdr:from>
    <xdr:to>
      <xdr:col>7</xdr:col>
      <xdr:colOff>390525</xdr:colOff>
      <xdr:row>40</xdr:row>
      <xdr:rowOff>95250</xdr:rowOff>
    </xdr:to>
    <xdr:graphicFrame>
      <xdr:nvGraphicFramePr>
        <xdr:cNvPr id="1" name="Chart 4"/>
        <xdr:cNvGraphicFramePr/>
      </xdr:nvGraphicFramePr>
      <xdr:xfrm>
        <a:off x="2286000" y="3971925"/>
        <a:ext cx="4905375" cy="30575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41</xdr:row>
      <xdr:rowOff>114300</xdr:rowOff>
    </xdr:from>
    <xdr:to>
      <xdr:col>7</xdr:col>
      <xdr:colOff>390525</xdr:colOff>
      <xdr:row>58</xdr:row>
      <xdr:rowOff>104775</xdr:rowOff>
    </xdr:to>
    <xdr:graphicFrame>
      <xdr:nvGraphicFramePr>
        <xdr:cNvPr id="2" name="Chart 6"/>
        <xdr:cNvGraphicFramePr/>
      </xdr:nvGraphicFramePr>
      <xdr:xfrm>
        <a:off x="2286000" y="7210425"/>
        <a:ext cx="490537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1"/>
  <sheetViews>
    <sheetView tabSelected="1" zoomScale="75" zoomScaleNormal="75"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A7" sqref="A7"/>
    </sheetView>
  </sheetViews>
  <sheetFormatPr defaultColWidth="9.140625" defaultRowHeight="12.75"/>
  <cols>
    <col min="1" max="1" width="42.7109375" style="0" customWidth="1"/>
    <col min="2" max="2" width="11.421875" style="0" bestFit="1" customWidth="1"/>
    <col min="3" max="3" width="12.57421875" style="0" bestFit="1" customWidth="1"/>
    <col min="4" max="4" width="13.28125" style="0" bestFit="1" customWidth="1"/>
    <col min="5" max="5" width="13.00390625" style="0" customWidth="1"/>
    <col min="6" max="6" width="12.421875" style="0" customWidth="1"/>
    <col min="7" max="9" width="10.421875" style="0" customWidth="1"/>
    <col min="10" max="10" width="16.57421875" style="0" customWidth="1"/>
    <col min="11" max="11" width="7.00390625" style="0" customWidth="1"/>
    <col min="12" max="12" width="7.140625" style="0" customWidth="1"/>
    <col min="13" max="14" width="7.8515625" style="0" customWidth="1"/>
    <col min="15" max="15" width="7.421875" style="0" customWidth="1"/>
    <col min="16" max="16" width="7.57421875" style="0" customWidth="1"/>
    <col min="17" max="17" width="7.8515625" style="0" customWidth="1"/>
    <col min="18" max="18" width="7.421875" style="0" customWidth="1"/>
    <col min="19" max="19" width="7.8515625" style="0" customWidth="1"/>
    <col min="20" max="20" width="7.57421875" style="0" customWidth="1"/>
    <col min="21" max="21" width="7.28125" style="0" customWidth="1"/>
    <col min="22" max="22" width="7.421875" style="0" customWidth="1"/>
    <col min="23" max="23" width="7.00390625" style="0" customWidth="1"/>
    <col min="24" max="24" width="7.421875" style="0" customWidth="1"/>
    <col min="25" max="25" width="6.7109375" style="0" customWidth="1"/>
    <col min="26" max="26" width="7.57421875" style="0" customWidth="1"/>
  </cols>
  <sheetData>
    <row r="1" spans="1:7" ht="12.75">
      <c r="A1" s="21" t="s">
        <v>32</v>
      </c>
      <c r="B1" s="3"/>
      <c r="C1" s="3"/>
      <c r="D1" s="3"/>
      <c r="E1" s="3"/>
      <c r="F1" s="3"/>
      <c r="G1" s="3"/>
    </row>
    <row r="2" spans="1:7" ht="12.75">
      <c r="A2" s="21" t="s">
        <v>23</v>
      </c>
      <c r="B2" s="3"/>
      <c r="C2" s="3"/>
      <c r="D2" s="3"/>
      <c r="E2" s="3"/>
      <c r="F2" s="3"/>
      <c r="G2" s="3"/>
    </row>
    <row r="3" spans="1:7" ht="12.75">
      <c r="A3" s="3" t="s">
        <v>17</v>
      </c>
      <c r="B3" s="3"/>
      <c r="C3" s="3"/>
      <c r="D3" s="3"/>
      <c r="E3" s="3"/>
      <c r="F3" s="3"/>
      <c r="G3" s="3"/>
    </row>
    <row r="4" spans="1:7" ht="12.75">
      <c r="A4" s="3" t="s">
        <v>30</v>
      </c>
      <c r="B4" s="3"/>
      <c r="C4" s="3"/>
      <c r="D4" s="3"/>
      <c r="E4" s="3"/>
      <c r="F4" s="3"/>
      <c r="G4" s="3"/>
    </row>
    <row r="5" spans="1:7" ht="12.75">
      <c r="A5" s="21" t="s">
        <v>35</v>
      </c>
      <c r="B5" s="3"/>
      <c r="C5" s="3"/>
      <c r="D5" s="3"/>
      <c r="E5" s="3"/>
      <c r="F5" s="3"/>
      <c r="G5" s="3"/>
    </row>
    <row r="6" spans="1:7" ht="12.75">
      <c r="A6" s="21"/>
      <c r="B6" s="3"/>
      <c r="C6" s="3"/>
      <c r="D6" s="3"/>
      <c r="E6" s="3"/>
      <c r="F6" s="3"/>
      <c r="G6" s="3"/>
    </row>
    <row r="7" spans="2:26" ht="12.75">
      <c r="B7" s="4" t="s">
        <v>11</v>
      </c>
      <c r="C7" s="4" t="s">
        <v>11</v>
      </c>
      <c r="D7" s="77" t="s">
        <v>11</v>
      </c>
      <c r="E7" s="4" t="s">
        <v>11</v>
      </c>
      <c r="F7" s="4" t="s">
        <v>11</v>
      </c>
      <c r="G7" s="4" t="s">
        <v>11</v>
      </c>
      <c r="H7" s="4" t="s">
        <v>11</v>
      </c>
      <c r="I7" s="4" t="s">
        <v>11</v>
      </c>
      <c r="K7" s="67" t="s">
        <v>57</v>
      </c>
      <c r="L7" s="68"/>
      <c r="M7" s="68"/>
      <c r="N7" s="68"/>
      <c r="O7" s="68"/>
      <c r="P7" s="68"/>
      <c r="Q7" s="68"/>
      <c r="R7" s="68"/>
      <c r="S7" s="70" t="s">
        <v>58</v>
      </c>
      <c r="T7" s="71"/>
      <c r="U7" s="71"/>
      <c r="V7" s="71"/>
      <c r="W7" s="71"/>
      <c r="X7" s="71"/>
      <c r="Y7" s="71"/>
      <c r="Z7" s="71"/>
    </row>
    <row r="8" spans="1:26" s="2" customFormat="1" ht="48" customHeight="1">
      <c r="A8" s="30" t="s">
        <v>9</v>
      </c>
      <c r="B8" s="59">
        <v>1985</v>
      </c>
      <c r="C8" s="59">
        <v>2009</v>
      </c>
      <c r="D8" s="78">
        <v>2010</v>
      </c>
      <c r="E8" s="59" t="s">
        <v>0</v>
      </c>
      <c r="F8" s="59" t="s">
        <v>18</v>
      </c>
      <c r="G8" s="61" t="s">
        <v>24</v>
      </c>
      <c r="H8" s="61" t="s">
        <v>25</v>
      </c>
      <c r="I8" s="61" t="s">
        <v>26</v>
      </c>
      <c r="J8" s="60" t="s">
        <v>29</v>
      </c>
      <c r="K8" s="69" t="s">
        <v>49</v>
      </c>
      <c r="L8" s="69" t="s">
        <v>50</v>
      </c>
      <c r="M8" s="69" t="s">
        <v>51</v>
      </c>
      <c r="N8" s="69" t="s">
        <v>52</v>
      </c>
      <c r="O8" s="69" t="s">
        <v>53</v>
      </c>
      <c r="P8" s="69" t="s">
        <v>54</v>
      </c>
      <c r="Q8" s="69" t="s">
        <v>55</v>
      </c>
      <c r="R8" s="69" t="s">
        <v>56</v>
      </c>
      <c r="S8" s="72" t="s">
        <v>59</v>
      </c>
      <c r="T8" s="72" t="s">
        <v>60</v>
      </c>
      <c r="U8" s="72" t="s">
        <v>61</v>
      </c>
      <c r="V8" s="72" t="s">
        <v>62</v>
      </c>
      <c r="W8" s="72" t="s">
        <v>63</v>
      </c>
      <c r="X8" s="72" t="s">
        <v>64</v>
      </c>
      <c r="Y8" s="72" t="s">
        <v>65</v>
      </c>
      <c r="Z8" s="72" t="s">
        <v>66</v>
      </c>
    </row>
    <row r="9" spans="1:26" s="2" customFormat="1" ht="12.75">
      <c r="A9" s="2" t="s">
        <v>5</v>
      </c>
      <c r="B9" s="46">
        <v>13.9140071424935</v>
      </c>
      <c r="C9" s="46">
        <v>10.7194111951271</v>
      </c>
      <c r="D9" s="82">
        <v>10.2173538994872</v>
      </c>
      <c r="E9" s="29">
        <f>C9-0.6*(C9-F9)</f>
        <v>9.297764478050839</v>
      </c>
      <c r="F9" s="19">
        <v>8.35</v>
      </c>
      <c r="G9" s="19">
        <f>SUM(D9-B9)</f>
        <v>-3.696653243006299</v>
      </c>
      <c r="H9" s="19">
        <f>SUM(D9-C9)</f>
        <v>-0.502057295639899</v>
      </c>
      <c r="I9" s="19">
        <f>SUM(F9-C9)</f>
        <v>-2.3694111951270997</v>
      </c>
      <c r="J9" s="43">
        <f>SUM(H9/I9)</f>
        <v>0.21189116379310755</v>
      </c>
      <c r="K9" s="73">
        <f aca="true" t="shared" si="0" ref="K9:K17">SUM(C9-(($C9-$E9)/(2017-2009)))</f>
        <v>10.541705355492567</v>
      </c>
      <c r="L9" s="73">
        <f aca="true" t="shared" si="1" ref="L9:R9">SUM(K9-(($C9-$E9)/(2017-2009)))</f>
        <v>10.363999515858035</v>
      </c>
      <c r="M9" s="73">
        <f t="shared" si="1"/>
        <v>10.186293676223503</v>
      </c>
      <c r="N9" s="73">
        <f t="shared" si="1"/>
        <v>10.00858783658897</v>
      </c>
      <c r="O9" s="73">
        <f t="shared" si="1"/>
        <v>9.830881996954439</v>
      </c>
      <c r="P9" s="73">
        <f t="shared" si="1"/>
        <v>9.653176157319907</v>
      </c>
      <c r="Q9" s="73">
        <f t="shared" si="1"/>
        <v>9.475470317685375</v>
      </c>
      <c r="R9" s="73">
        <f t="shared" si="1"/>
        <v>9.297764478050842</v>
      </c>
      <c r="S9" s="76">
        <f aca="true" t="shared" si="2" ref="S9:Z9">SUM(R9-(($R9-$F9)/(2025-2017)))</f>
        <v>9.179293918294487</v>
      </c>
      <c r="T9" s="76">
        <f t="shared" si="2"/>
        <v>9.060823358538132</v>
      </c>
      <c r="U9" s="76">
        <f t="shared" si="2"/>
        <v>8.942352798781776</v>
      </c>
      <c r="V9" s="76">
        <f t="shared" si="2"/>
        <v>8.823882239025421</v>
      </c>
      <c r="W9" s="76">
        <f t="shared" si="2"/>
        <v>8.705411679269066</v>
      </c>
      <c r="X9" s="76">
        <f t="shared" si="2"/>
        <v>8.58694111951271</v>
      </c>
      <c r="Y9" s="76">
        <f t="shared" si="2"/>
        <v>8.468470559756355</v>
      </c>
      <c r="Z9" s="76">
        <f t="shared" si="2"/>
        <v>8.35</v>
      </c>
    </row>
    <row r="10" spans="1:26" s="2" customFormat="1" ht="12.75">
      <c r="A10" s="2" t="s">
        <v>1</v>
      </c>
      <c r="B10" s="46">
        <v>124.277092703003</v>
      </c>
      <c r="C10" s="46">
        <v>116.635608612727</v>
      </c>
      <c r="D10" s="82">
        <v>112.059283197422</v>
      </c>
      <c r="E10" s="29">
        <f aca="true" t="shared" si="3" ref="E10:E16">C10-0.6*(C10-F10)</f>
        <v>93.95342860448524</v>
      </c>
      <c r="F10" s="46">
        <v>78.8319752656574</v>
      </c>
      <c r="G10" s="19">
        <f aca="true" t="shared" si="4" ref="G10:G29">SUM(D10-B10)</f>
        <v>-12.217809505581002</v>
      </c>
      <c r="H10" s="19">
        <f aca="true" t="shared" si="5" ref="H10:H29">SUM(D10-C10)</f>
        <v>-4.576325415304993</v>
      </c>
      <c r="I10" s="19">
        <f aca="true" t="shared" si="6" ref="I10:I19">SUM(F10-C10)</f>
        <v>-37.80363334706959</v>
      </c>
      <c r="J10" s="43">
        <f aca="true" t="shared" si="7" ref="J10:J19">SUM(H10/I10)</f>
        <v>0.12105517406992135</v>
      </c>
      <c r="K10" s="73">
        <f t="shared" si="0"/>
        <v>113.80033611169678</v>
      </c>
      <c r="L10" s="73">
        <f aca="true" t="shared" si="8" ref="L10:R10">SUM(K10-(($C10-$E10)/(2017-2009)))</f>
        <v>110.96506361066656</v>
      </c>
      <c r="M10" s="73">
        <f t="shared" si="8"/>
        <v>108.12979110963634</v>
      </c>
      <c r="N10" s="73">
        <f t="shared" si="8"/>
        <v>105.29451860860613</v>
      </c>
      <c r="O10" s="73">
        <f t="shared" si="8"/>
        <v>102.45924610757591</v>
      </c>
      <c r="P10" s="73">
        <f t="shared" si="8"/>
        <v>99.62397360654569</v>
      </c>
      <c r="Q10" s="73">
        <f t="shared" si="8"/>
        <v>96.78870110551547</v>
      </c>
      <c r="R10" s="73">
        <f t="shared" si="8"/>
        <v>93.95342860448525</v>
      </c>
      <c r="S10" s="76">
        <f aca="true" t="shared" si="9" ref="S10:Z10">SUM(R10-(($R10-$F10)/(2025-2017)))</f>
        <v>92.06324693713177</v>
      </c>
      <c r="T10" s="76">
        <f t="shared" si="9"/>
        <v>90.17306526977828</v>
      </c>
      <c r="U10" s="76">
        <f t="shared" si="9"/>
        <v>88.28288360242479</v>
      </c>
      <c r="V10" s="76">
        <f t="shared" si="9"/>
        <v>86.3927019350713</v>
      </c>
      <c r="W10" s="76">
        <f t="shared" si="9"/>
        <v>84.50252026771781</v>
      </c>
      <c r="X10" s="76">
        <f t="shared" si="9"/>
        <v>82.61233860036432</v>
      </c>
      <c r="Y10" s="76">
        <f t="shared" si="9"/>
        <v>80.72215693301084</v>
      </c>
      <c r="Z10" s="76">
        <f t="shared" si="9"/>
        <v>78.83197526565735</v>
      </c>
    </row>
    <row r="11" spans="1:26" s="2" customFormat="1" ht="12.75">
      <c r="A11" s="2" t="s">
        <v>2</v>
      </c>
      <c r="B11" s="46">
        <v>76.5608041854014</v>
      </c>
      <c r="C11" s="46">
        <v>51.9479565495105</v>
      </c>
      <c r="D11" s="79">
        <v>52.3560562243298</v>
      </c>
      <c r="E11" s="29">
        <f t="shared" si="3"/>
        <v>45.47967352911972</v>
      </c>
      <c r="F11" s="46">
        <v>41.1674848488592</v>
      </c>
      <c r="G11" s="19">
        <f t="shared" si="4"/>
        <v>-24.204747961071597</v>
      </c>
      <c r="H11" s="19">
        <f t="shared" si="5"/>
        <v>0.4080996748192973</v>
      </c>
      <c r="I11" s="19">
        <f t="shared" si="6"/>
        <v>-10.780471700651297</v>
      </c>
      <c r="J11" s="43">
        <f t="shared" si="7"/>
        <v>-0.03785545625008618</v>
      </c>
      <c r="K11" s="73">
        <f t="shared" si="0"/>
        <v>51.13942117196165</v>
      </c>
      <c r="L11" s="73">
        <f aca="true" t="shared" si="10" ref="L11:R11">SUM(K11-(($C11-$E11)/(2017-2009)))</f>
        <v>50.3308857944128</v>
      </c>
      <c r="M11" s="73">
        <f t="shared" si="10"/>
        <v>49.52235041686395</v>
      </c>
      <c r="N11" s="73">
        <f t="shared" si="10"/>
        <v>48.7138150393151</v>
      </c>
      <c r="O11" s="73">
        <f t="shared" si="10"/>
        <v>47.90527966176625</v>
      </c>
      <c r="P11" s="73">
        <f t="shared" si="10"/>
        <v>47.0967442842174</v>
      </c>
      <c r="Q11" s="73">
        <f t="shared" si="10"/>
        <v>46.28820890666855</v>
      </c>
      <c r="R11" s="73">
        <f t="shared" si="10"/>
        <v>45.4796735291197</v>
      </c>
      <c r="S11" s="76">
        <f aca="true" t="shared" si="11" ref="S11:Z11">SUM(R11-(($R11-$F11)/(2025-2017)))</f>
        <v>44.94064994408714</v>
      </c>
      <c r="T11" s="76">
        <f t="shared" si="11"/>
        <v>44.40162635905458</v>
      </c>
      <c r="U11" s="76">
        <f t="shared" si="11"/>
        <v>43.86260277402202</v>
      </c>
      <c r="V11" s="76">
        <f t="shared" si="11"/>
        <v>43.32357918898946</v>
      </c>
      <c r="W11" s="76">
        <f t="shared" si="11"/>
        <v>42.7845556039569</v>
      </c>
      <c r="X11" s="76">
        <f t="shared" si="11"/>
        <v>42.245532018924344</v>
      </c>
      <c r="Y11" s="76">
        <f t="shared" si="11"/>
        <v>41.706508433891784</v>
      </c>
      <c r="Z11" s="76">
        <f t="shared" si="11"/>
        <v>41.167484848859225</v>
      </c>
    </row>
    <row r="12" spans="1:26" s="2" customFormat="1" ht="12.75">
      <c r="A12" s="2" t="s">
        <v>3</v>
      </c>
      <c r="B12" s="46">
        <v>85.0282561050944</v>
      </c>
      <c r="C12" s="46">
        <v>68.1275396440682</v>
      </c>
      <c r="D12" s="79">
        <v>68.915113352337</v>
      </c>
      <c r="E12" s="29">
        <f t="shared" si="3"/>
        <v>58.726614004481355</v>
      </c>
      <c r="F12" s="46">
        <v>52.4593302447568</v>
      </c>
      <c r="G12" s="19">
        <f t="shared" si="4"/>
        <v>-16.113142752757398</v>
      </c>
      <c r="H12" s="19">
        <f t="shared" si="5"/>
        <v>0.787573708268809</v>
      </c>
      <c r="I12" s="19">
        <f t="shared" si="6"/>
        <v>-15.668209399311394</v>
      </c>
      <c r="J12" s="43">
        <f t="shared" si="7"/>
        <v>-0.05026571244978525</v>
      </c>
      <c r="K12" s="73">
        <f t="shared" si="0"/>
        <v>66.95242393911984</v>
      </c>
      <c r="L12" s="73">
        <f aca="true" t="shared" si="12" ref="L12:R12">SUM(K12-(($C12-$E12)/(2017-2009)))</f>
        <v>65.77730823417149</v>
      </c>
      <c r="M12" s="73">
        <f t="shared" si="12"/>
        <v>64.60219252922313</v>
      </c>
      <c r="N12" s="73">
        <f t="shared" si="12"/>
        <v>63.42707682427478</v>
      </c>
      <c r="O12" s="73">
        <f t="shared" si="12"/>
        <v>62.251961119326424</v>
      </c>
      <c r="P12" s="73">
        <f t="shared" si="12"/>
        <v>61.07684541437807</v>
      </c>
      <c r="Q12" s="73">
        <f t="shared" si="12"/>
        <v>59.901729709429716</v>
      </c>
      <c r="R12" s="73">
        <f t="shared" si="12"/>
        <v>58.72661400448136</v>
      </c>
      <c r="S12" s="76">
        <f aca="true" t="shared" si="13" ref="S12:Z12">SUM(R12-(($R12-$F12)/(2025-2017)))</f>
        <v>57.94320353451579</v>
      </c>
      <c r="T12" s="76">
        <f t="shared" si="13"/>
        <v>57.159793064550215</v>
      </c>
      <c r="U12" s="76">
        <f t="shared" si="13"/>
        <v>56.37638259458464</v>
      </c>
      <c r="V12" s="76">
        <f t="shared" si="13"/>
        <v>55.59297212461907</v>
      </c>
      <c r="W12" s="76">
        <f t="shared" si="13"/>
        <v>54.80956165465349</v>
      </c>
      <c r="X12" s="76">
        <f t="shared" si="13"/>
        <v>54.02615118468792</v>
      </c>
      <c r="Y12" s="76">
        <f t="shared" si="13"/>
        <v>53.242740714722345</v>
      </c>
      <c r="Z12" s="76">
        <f t="shared" si="13"/>
        <v>52.45933024475677</v>
      </c>
    </row>
    <row r="13" spans="1:26" s="2" customFormat="1" ht="12.75">
      <c r="A13" s="2" t="s">
        <v>7</v>
      </c>
      <c r="B13" s="46">
        <v>6.36720776244187</v>
      </c>
      <c r="C13" s="46">
        <v>5.46504825364514</v>
      </c>
      <c r="D13" s="79">
        <v>5.51835884932684</v>
      </c>
      <c r="E13" s="29">
        <f>C13-0.6*(C13-F13)</f>
        <v>5.18529523419554</v>
      </c>
      <c r="F13" s="46">
        <v>4.99879322122914</v>
      </c>
      <c r="G13" s="19">
        <f t="shared" si="4"/>
        <v>-0.8488489131150301</v>
      </c>
      <c r="H13" s="19">
        <f t="shared" si="5"/>
        <v>0.05331059568170016</v>
      </c>
      <c r="I13" s="19">
        <f t="shared" si="6"/>
        <v>-0.46625503241599997</v>
      </c>
      <c r="J13" s="43">
        <f t="shared" si="7"/>
        <v>-0.11433784511763857</v>
      </c>
      <c r="K13" s="73">
        <f t="shared" si="0"/>
        <v>5.43007912621394</v>
      </c>
      <c r="L13" s="73">
        <f aca="true" t="shared" si="14" ref="L13:R13">SUM(K13-(($C13-$E13)/(2017-2009)))</f>
        <v>5.39510999878274</v>
      </c>
      <c r="M13" s="73">
        <f t="shared" si="14"/>
        <v>5.36014087135154</v>
      </c>
      <c r="N13" s="73">
        <f t="shared" si="14"/>
        <v>5.32517174392034</v>
      </c>
      <c r="O13" s="73">
        <f t="shared" si="14"/>
        <v>5.29020261648914</v>
      </c>
      <c r="P13" s="73">
        <f t="shared" si="14"/>
        <v>5.2552334890579395</v>
      </c>
      <c r="Q13" s="73">
        <f t="shared" si="14"/>
        <v>5.2202643616267395</v>
      </c>
      <c r="R13" s="73">
        <f t="shared" si="14"/>
        <v>5.185295234195539</v>
      </c>
      <c r="S13" s="76">
        <f aca="true" t="shared" si="15" ref="S13:Z13">SUM(R13-(($R13-$F13)/(2025-2017)))</f>
        <v>5.161982482574739</v>
      </c>
      <c r="T13" s="76">
        <f t="shared" si="15"/>
        <v>5.138669730953939</v>
      </c>
      <c r="U13" s="76">
        <f t="shared" si="15"/>
        <v>5.115356979333139</v>
      </c>
      <c r="V13" s="76">
        <f t="shared" si="15"/>
        <v>5.092044227712339</v>
      </c>
      <c r="W13" s="76">
        <f t="shared" si="15"/>
        <v>5.068731476091539</v>
      </c>
      <c r="X13" s="76">
        <f t="shared" si="15"/>
        <v>5.045418724470739</v>
      </c>
      <c r="Y13" s="76">
        <f t="shared" si="15"/>
        <v>5.022105972849939</v>
      </c>
      <c r="Z13" s="76">
        <f t="shared" si="15"/>
        <v>4.998793221229139</v>
      </c>
    </row>
    <row r="14" spans="1:26" s="2" customFormat="1" ht="12.75">
      <c r="A14" s="2" t="s">
        <v>6</v>
      </c>
      <c r="B14" s="46">
        <v>5.266870487413</v>
      </c>
      <c r="C14" s="46">
        <v>4.47425254335319</v>
      </c>
      <c r="D14" s="82">
        <v>4.33160023649895</v>
      </c>
      <c r="E14" s="29">
        <f>C14-0.6*(C14-F14)</f>
        <v>3.824330989264006</v>
      </c>
      <c r="F14" s="46">
        <v>3.39104995320455</v>
      </c>
      <c r="G14" s="19">
        <f t="shared" si="4"/>
        <v>-0.9352702509140496</v>
      </c>
      <c r="H14" s="19">
        <f t="shared" si="5"/>
        <v>-0.1426523068542398</v>
      </c>
      <c r="I14" s="19">
        <f t="shared" si="6"/>
        <v>-1.0832025901486397</v>
      </c>
      <c r="J14" s="43">
        <f t="shared" si="7"/>
        <v>0.1316949462193076</v>
      </c>
      <c r="K14" s="73">
        <f t="shared" si="0"/>
        <v>4.393012349092042</v>
      </c>
      <c r="L14" s="73">
        <f aca="true" t="shared" si="16" ref="L14:R14">SUM(K14-(($C14-$E14)/(2017-2009)))</f>
        <v>4.311772154830894</v>
      </c>
      <c r="M14" s="73">
        <f t="shared" si="16"/>
        <v>4.2305319605697465</v>
      </c>
      <c r="N14" s="73">
        <f t="shared" si="16"/>
        <v>4.149291766308599</v>
      </c>
      <c r="O14" s="73">
        <f t="shared" si="16"/>
        <v>4.068051572047451</v>
      </c>
      <c r="P14" s="73">
        <f t="shared" si="16"/>
        <v>3.986811377786303</v>
      </c>
      <c r="Q14" s="73">
        <f t="shared" si="16"/>
        <v>3.905571183525155</v>
      </c>
      <c r="R14" s="73">
        <f t="shared" si="16"/>
        <v>3.8243309892640074</v>
      </c>
      <c r="S14" s="76">
        <f aca="true" t="shared" si="17" ref="S14:Z14">SUM(R14-(($R14-$F14)/(2025-2017)))</f>
        <v>3.770170859756575</v>
      </c>
      <c r="T14" s="76">
        <f t="shared" si="17"/>
        <v>3.7160107302491427</v>
      </c>
      <c r="U14" s="76">
        <f t="shared" si="17"/>
        <v>3.6618506007417104</v>
      </c>
      <c r="V14" s="76">
        <f t="shared" si="17"/>
        <v>3.607690471234278</v>
      </c>
      <c r="W14" s="76">
        <f t="shared" si="17"/>
        <v>3.553530341726846</v>
      </c>
      <c r="X14" s="76">
        <f t="shared" si="17"/>
        <v>3.4993702122194135</v>
      </c>
      <c r="Y14" s="76">
        <f t="shared" si="17"/>
        <v>3.445210082711981</v>
      </c>
      <c r="Z14" s="76">
        <f t="shared" si="17"/>
        <v>3.391049953204549</v>
      </c>
    </row>
    <row r="15" spans="1:26" s="2" customFormat="1" ht="12.75">
      <c r="A15" s="2" t="s">
        <v>4</v>
      </c>
      <c r="B15" s="46">
        <v>6.17090867181562</v>
      </c>
      <c r="C15" s="46">
        <v>2.87707983095332</v>
      </c>
      <c r="D15" s="82">
        <v>2.50193833085283</v>
      </c>
      <c r="E15" s="29">
        <f t="shared" si="3"/>
        <v>2.574718153774222</v>
      </c>
      <c r="F15" s="46">
        <v>2.37314370232149</v>
      </c>
      <c r="G15" s="19">
        <f t="shared" si="4"/>
        <v>-3.66897034096279</v>
      </c>
      <c r="H15" s="19">
        <f t="shared" si="5"/>
        <v>-0.3751415001004901</v>
      </c>
      <c r="I15" s="19">
        <f t="shared" si="6"/>
        <v>-0.50393612863183</v>
      </c>
      <c r="J15" s="43">
        <f t="shared" si="7"/>
        <v>0.744422713090619</v>
      </c>
      <c r="K15" s="73">
        <f t="shared" si="0"/>
        <v>2.839284621305933</v>
      </c>
      <c r="L15" s="73">
        <f aca="true" t="shared" si="18" ref="L15:R15">SUM(K15-(($C15-$E15)/(2017-2009)))</f>
        <v>2.8014894116585456</v>
      </c>
      <c r="M15" s="73">
        <f t="shared" si="18"/>
        <v>2.763694202011158</v>
      </c>
      <c r="N15" s="73">
        <f t="shared" si="18"/>
        <v>2.7258989923637706</v>
      </c>
      <c r="O15" s="73">
        <f t="shared" si="18"/>
        <v>2.688103782716383</v>
      </c>
      <c r="P15" s="73">
        <f t="shared" si="18"/>
        <v>2.6503085730689957</v>
      </c>
      <c r="Q15" s="73">
        <f t="shared" si="18"/>
        <v>2.6125133634216082</v>
      </c>
      <c r="R15" s="73">
        <f t="shared" si="18"/>
        <v>2.5747181537742208</v>
      </c>
      <c r="S15" s="76">
        <f aca="true" t="shared" si="19" ref="S15:Z15">SUM(R15-(($R15-$F15)/(2025-2017)))</f>
        <v>2.5495213473426293</v>
      </c>
      <c r="T15" s="76">
        <f t="shared" si="19"/>
        <v>2.5243245409110378</v>
      </c>
      <c r="U15" s="76">
        <f t="shared" si="19"/>
        <v>2.4991277344794463</v>
      </c>
      <c r="V15" s="76">
        <f t="shared" si="19"/>
        <v>2.4739309280478547</v>
      </c>
      <c r="W15" s="76">
        <f t="shared" si="19"/>
        <v>2.4487341216162632</v>
      </c>
      <c r="X15" s="76">
        <f t="shared" si="19"/>
        <v>2.4235373151846717</v>
      </c>
      <c r="Y15" s="76">
        <f t="shared" si="19"/>
        <v>2.3983405087530802</v>
      </c>
      <c r="Z15" s="76">
        <f t="shared" si="19"/>
        <v>2.3731437023214887</v>
      </c>
    </row>
    <row r="16" spans="1:26" s="2" customFormat="1" ht="12.75">
      <c r="A16" s="34" t="s">
        <v>38</v>
      </c>
      <c r="B16" s="26">
        <v>26.117192092178</v>
      </c>
      <c r="C16" s="47">
        <v>3.04730130784804</v>
      </c>
      <c r="D16" s="84">
        <v>2.77902258126491</v>
      </c>
      <c r="E16" s="29">
        <f t="shared" si="3"/>
        <v>1.2189205231392162</v>
      </c>
      <c r="F16" s="26">
        <v>0</v>
      </c>
      <c r="G16" s="19">
        <f t="shared" si="4"/>
        <v>-23.33816951091309</v>
      </c>
      <c r="H16" s="19">
        <f t="shared" si="5"/>
        <v>-0.2682787265831301</v>
      </c>
      <c r="I16" s="19">
        <f t="shared" si="6"/>
        <v>-3.04730130784804</v>
      </c>
      <c r="J16" s="43">
        <f t="shared" si="7"/>
        <v>0.08803813587196098</v>
      </c>
      <c r="K16" s="73">
        <f t="shared" si="0"/>
        <v>2.818753709759437</v>
      </c>
      <c r="L16" s="73">
        <f aca="true" t="shared" si="20" ref="L16:R16">SUM(K16-(($C16-$E16)/(2017-2009)))</f>
        <v>2.590206111670834</v>
      </c>
      <c r="M16" s="73">
        <f t="shared" si="20"/>
        <v>2.3616585135822312</v>
      </c>
      <c r="N16" s="73">
        <f t="shared" si="20"/>
        <v>2.1331109154936283</v>
      </c>
      <c r="O16" s="73">
        <f t="shared" si="20"/>
        <v>1.9045633174050254</v>
      </c>
      <c r="P16" s="73">
        <f t="shared" si="20"/>
        <v>1.6760157193164225</v>
      </c>
      <c r="Q16" s="73">
        <f t="shared" si="20"/>
        <v>1.4474681212278195</v>
      </c>
      <c r="R16" s="73">
        <f t="shared" si="20"/>
        <v>1.2189205231392166</v>
      </c>
      <c r="S16" s="76">
        <f aca="true" t="shared" si="21" ref="S16:Z16">SUM(R16-(($R16-$F16)/(2025-2017)))</f>
        <v>1.0665554577468146</v>
      </c>
      <c r="T16" s="76">
        <f t="shared" si="21"/>
        <v>0.9141903923544126</v>
      </c>
      <c r="U16" s="76">
        <f t="shared" si="21"/>
        <v>0.7618253269620106</v>
      </c>
      <c r="V16" s="76">
        <f t="shared" si="21"/>
        <v>0.6094602615696085</v>
      </c>
      <c r="W16" s="76">
        <f t="shared" si="21"/>
        <v>0.45709519617720645</v>
      </c>
      <c r="X16" s="76">
        <f t="shared" si="21"/>
        <v>0.3047301307848044</v>
      </c>
      <c r="Y16" s="76">
        <f t="shared" si="21"/>
        <v>0.1523650653924023</v>
      </c>
      <c r="Z16" s="76">
        <f t="shared" si="21"/>
        <v>2.220446049250313E-16</v>
      </c>
    </row>
    <row r="17" spans="1:26" ht="12.75">
      <c r="A17" s="2" t="s">
        <v>39</v>
      </c>
      <c r="B17" s="26">
        <v>26.08</v>
      </c>
      <c r="C17" s="19">
        <v>19.37</v>
      </c>
      <c r="D17" s="85">
        <v>17.42</v>
      </c>
      <c r="E17" s="7">
        <f>C17-0.6*(C17-F17)</f>
        <v>17.167999969173202</v>
      </c>
      <c r="F17" s="5">
        <v>15.699999948622</v>
      </c>
      <c r="G17" s="19">
        <f t="shared" si="4"/>
        <v>-8.659999999999997</v>
      </c>
      <c r="H17" s="19">
        <f t="shared" si="5"/>
        <v>-1.9499999999999993</v>
      </c>
      <c r="I17" s="19">
        <f t="shared" si="6"/>
        <v>-3.6700000513780004</v>
      </c>
      <c r="J17" s="43">
        <f t="shared" si="7"/>
        <v>0.5313351424253575</v>
      </c>
      <c r="K17" s="73">
        <f t="shared" si="0"/>
        <v>19.09474999614665</v>
      </c>
      <c r="L17" s="73">
        <f aca="true" t="shared" si="22" ref="L17:R17">SUM(K17-(($C17-$E17)/(2017-2009)))</f>
        <v>18.8194999922933</v>
      </c>
      <c r="M17" s="73">
        <f t="shared" si="22"/>
        <v>18.544249988439947</v>
      </c>
      <c r="N17" s="73">
        <f t="shared" si="22"/>
        <v>18.268999984586596</v>
      </c>
      <c r="O17" s="73">
        <f t="shared" si="22"/>
        <v>17.993749980733245</v>
      </c>
      <c r="P17" s="73">
        <f t="shared" si="22"/>
        <v>17.718499976879894</v>
      </c>
      <c r="Q17" s="73">
        <f t="shared" si="22"/>
        <v>17.443249973026543</v>
      </c>
      <c r="R17" s="73">
        <f t="shared" si="22"/>
        <v>17.16799996917319</v>
      </c>
      <c r="S17" s="76">
        <f aca="true" t="shared" si="23" ref="S17:Z17">SUM(R17-(($R17-$F17)/(2025-2017)))</f>
        <v>16.984499966604293</v>
      </c>
      <c r="T17" s="76">
        <f t="shared" si="23"/>
        <v>16.800999964035395</v>
      </c>
      <c r="U17" s="76">
        <f t="shared" si="23"/>
        <v>16.617499961466496</v>
      </c>
      <c r="V17" s="76">
        <f t="shared" si="23"/>
        <v>16.433999958897598</v>
      </c>
      <c r="W17" s="76">
        <f t="shared" si="23"/>
        <v>16.2504999563287</v>
      </c>
      <c r="X17" s="76">
        <f t="shared" si="23"/>
        <v>16.0669999537598</v>
      </c>
      <c r="Y17" s="76">
        <f t="shared" si="23"/>
        <v>15.883499951190903</v>
      </c>
      <c r="Z17" s="76">
        <f t="shared" si="23"/>
        <v>15.699999948622004</v>
      </c>
    </row>
    <row r="18" spans="1:26" s="2" customFormat="1" ht="12.75">
      <c r="A18" s="9" t="s">
        <v>27</v>
      </c>
      <c r="B18" s="20">
        <f>SUM(B9:B17)</f>
        <v>369.7823391498407</v>
      </c>
      <c r="C18" s="20">
        <f>SUM(C9:C17)</f>
        <v>282.66419793723253</v>
      </c>
      <c r="D18" s="83">
        <f>SUM(D9:D17)</f>
        <v>276.09872667151956</v>
      </c>
      <c r="E18" s="20">
        <f>SUM(E9:E17)</f>
        <v>237.42874548568335</v>
      </c>
      <c r="F18" s="20">
        <f>SUM(F9:F17)</f>
        <v>207.2717771846506</v>
      </c>
      <c r="G18" s="20">
        <f t="shared" si="4"/>
        <v>-93.68361247832115</v>
      </c>
      <c r="H18" s="20">
        <f t="shared" si="5"/>
        <v>-6.565471265712972</v>
      </c>
      <c r="I18" s="20">
        <f t="shared" si="6"/>
        <v>-75.39242075258193</v>
      </c>
      <c r="J18" s="62">
        <f t="shared" si="7"/>
        <v>0.08708396945177181</v>
      </c>
      <c r="K18" s="74">
        <f>SUM(C18-(($C18-$E18)/(2017-2009)))</f>
        <v>277.0097663807889</v>
      </c>
      <c r="L18" s="74">
        <f>SUM(K18-(($C18-$E18)/(2017-2009)))</f>
        <v>271.3553348243453</v>
      </c>
      <c r="M18" s="74">
        <f aca="true" t="shared" si="24" ref="M18:R19">SUM(L18-(($C18-$E18)/(2017-2009)))</f>
        <v>265.70090326790165</v>
      </c>
      <c r="N18" s="74">
        <f t="shared" si="24"/>
        <v>260.046471711458</v>
      </c>
      <c r="O18" s="74">
        <f t="shared" si="24"/>
        <v>254.39204015501437</v>
      </c>
      <c r="P18" s="74">
        <f t="shared" si="24"/>
        <v>248.73760859857072</v>
      </c>
      <c r="Q18" s="74">
        <f t="shared" si="24"/>
        <v>243.08317704212706</v>
      </c>
      <c r="R18" s="74">
        <f t="shared" si="24"/>
        <v>237.4287454856834</v>
      </c>
      <c r="S18" s="75">
        <f>SUM(R18-(($R18-$F18)/(2025-2017)))</f>
        <v>233.6591244480543</v>
      </c>
      <c r="T18" s="75">
        <f>SUM(S18-(($R18-$F18)/(2025-2017)))</f>
        <v>229.88950341042522</v>
      </c>
      <c r="U18" s="75">
        <f aca="true" t="shared" si="25" ref="U18:Z19">SUM(T18-(($R18-$F18)/(2025-2017)))</f>
        <v>226.11988237279613</v>
      </c>
      <c r="V18" s="75">
        <f t="shared" si="25"/>
        <v>222.35026133516703</v>
      </c>
      <c r="W18" s="75">
        <f t="shared" si="25"/>
        <v>218.58064029753794</v>
      </c>
      <c r="X18" s="75">
        <f t="shared" si="25"/>
        <v>214.81101925990885</v>
      </c>
      <c r="Y18" s="75">
        <f t="shared" si="25"/>
        <v>211.04139822227975</v>
      </c>
      <c r="Z18" s="75">
        <f t="shared" si="25"/>
        <v>207.27177718465066</v>
      </c>
    </row>
    <row r="19" spans="1:26" s="2" customFormat="1" ht="12.75">
      <c r="A19" s="63" t="s">
        <v>28</v>
      </c>
      <c r="B19" s="64">
        <f>SUM(B9:B15)</f>
        <v>317.5851470576627</v>
      </c>
      <c r="C19" s="64">
        <f>SUM(C9:C15)</f>
        <v>260.2468966293845</v>
      </c>
      <c r="D19" s="81">
        <f>SUM(D9:D15)</f>
        <v>255.89970409025463</v>
      </c>
      <c r="E19" s="64">
        <f>SUM(E9:E15)</f>
        <v>219.04182499337094</v>
      </c>
      <c r="F19" s="65">
        <f>SUM(F9:F15)</f>
        <v>191.5717772360286</v>
      </c>
      <c r="G19" s="64">
        <f t="shared" si="4"/>
        <v>-61.68544296740808</v>
      </c>
      <c r="H19" s="64">
        <f t="shared" si="5"/>
        <v>-4.34719253912985</v>
      </c>
      <c r="I19" s="64">
        <f t="shared" si="6"/>
        <v>-68.67511939335589</v>
      </c>
      <c r="J19" s="66">
        <f t="shared" si="7"/>
        <v>0.06330083700663254</v>
      </c>
      <c r="K19" s="73">
        <f>SUM(C19-(($C19-$E19)/(2017-2009)))</f>
        <v>255.09626267488278</v>
      </c>
      <c r="L19" s="73">
        <f>SUM(K19-(($C19-$E19)/(2017-2009)))</f>
        <v>249.94562872038108</v>
      </c>
      <c r="M19" s="73">
        <f t="shared" si="24"/>
        <v>244.79499476587938</v>
      </c>
      <c r="N19" s="73">
        <f t="shared" si="24"/>
        <v>239.64436081137768</v>
      </c>
      <c r="O19" s="73">
        <f t="shared" si="24"/>
        <v>234.49372685687598</v>
      </c>
      <c r="P19" s="73">
        <f t="shared" si="24"/>
        <v>229.34309290237428</v>
      </c>
      <c r="Q19" s="73">
        <f t="shared" si="24"/>
        <v>224.19245894787258</v>
      </c>
      <c r="R19" s="73">
        <f t="shared" si="24"/>
        <v>219.04182499337088</v>
      </c>
      <c r="S19" s="76">
        <f>SUM(R19-(($R19-$F19)/(2025-2017)))</f>
        <v>215.60806902370308</v>
      </c>
      <c r="T19" s="76">
        <f>SUM(S19-(($R19-$F19)/(2025-2017)))</f>
        <v>212.17431305403528</v>
      </c>
      <c r="U19" s="76">
        <f t="shared" si="25"/>
        <v>208.74055708436748</v>
      </c>
      <c r="V19" s="76">
        <f t="shared" si="25"/>
        <v>205.30680111469968</v>
      </c>
      <c r="W19" s="76">
        <f t="shared" si="25"/>
        <v>201.87304514503188</v>
      </c>
      <c r="X19" s="76">
        <f t="shared" si="25"/>
        <v>198.43928917536408</v>
      </c>
      <c r="Y19" s="76">
        <f t="shared" si="25"/>
        <v>195.00553320569628</v>
      </c>
      <c r="Z19" s="76">
        <f t="shared" si="25"/>
        <v>191.57177723602848</v>
      </c>
    </row>
    <row r="20" spans="1:13" ht="12.75">
      <c r="A20" s="10"/>
      <c r="G20" s="19"/>
      <c r="H20" s="19"/>
      <c r="M20" s="5"/>
    </row>
    <row r="21" spans="1:10" ht="12.75">
      <c r="A21" s="10" t="s">
        <v>10</v>
      </c>
      <c r="B21" s="11">
        <v>1985</v>
      </c>
      <c r="C21" s="11">
        <v>2009</v>
      </c>
      <c r="D21" s="9">
        <v>2010</v>
      </c>
      <c r="G21" s="19"/>
      <c r="H21" s="19"/>
      <c r="J21" s="10"/>
    </row>
    <row r="22" spans="1:13" s="2" customFormat="1" ht="12.75">
      <c r="A22" s="34" t="s">
        <v>20</v>
      </c>
      <c r="B22" s="45">
        <v>141.821617937698</v>
      </c>
      <c r="C22" s="45">
        <v>113.798043190047</v>
      </c>
      <c r="D22" s="45">
        <v>108.532748729109</v>
      </c>
      <c r="E22" s="28"/>
      <c r="F22" s="28"/>
      <c r="G22" s="19">
        <f t="shared" si="4"/>
        <v>-33.28886920858899</v>
      </c>
      <c r="H22" s="19">
        <f t="shared" si="5"/>
        <v>-5.265294460937994</v>
      </c>
      <c r="K22" s="27"/>
      <c r="L22" s="27"/>
      <c r="M22" s="27"/>
    </row>
    <row r="23" spans="1:13" s="2" customFormat="1" ht="12.75">
      <c r="A23" s="34" t="s">
        <v>21</v>
      </c>
      <c r="B23" s="45">
        <v>34.2354859280533</v>
      </c>
      <c r="C23" s="45">
        <v>39.6961594289768</v>
      </c>
      <c r="D23" s="45">
        <v>40.0073501915996</v>
      </c>
      <c r="E23" s="28"/>
      <c r="F23" s="28"/>
      <c r="G23" s="19">
        <f t="shared" si="4"/>
        <v>5.7718642635462984</v>
      </c>
      <c r="H23" s="19">
        <f t="shared" si="5"/>
        <v>0.3111907626228003</v>
      </c>
      <c r="K23" s="27"/>
      <c r="L23" s="27"/>
      <c r="M23" s="27"/>
    </row>
    <row r="24" spans="1:13" s="2" customFormat="1" ht="12.75">
      <c r="A24" s="34" t="s">
        <v>36</v>
      </c>
      <c r="B24" s="45">
        <v>89.1826909166372</v>
      </c>
      <c r="C24" s="45">
        <v>52.1794208756067</v>
      </c>
      <c r="D24" s="45">
        <v>52.2816469805756</v>
      </c>
      <c r="E24" s="28"/>
      <c r="F24" s="28"/>
      <c r="G24" s="19">
        <f t="shared" si="4"/>
        <v>-36.9010439360616</v>
      </c>
      <c r="H24" s="19">
        <f t="shared" si="5"/>
        <v>0.10222610496889928</v>
      </c>
      <c r="K24" s="27"/>
      <c r="L24" s="27"/>
      <c r="M24" s="27"/>
    </row>
    <row r="25" spans="1:13" s="2" customFormat="1" ht="12.75">
      <c r="A25" s="2" t="s">
        <v>19</v>
      </c>
      <c r="B25" s="45">
        <v>5.15665268795144</v>
      </c>
      <c r="C25" s="45">
        <v>8.41809852533571</v>
      </c>
      <c r="D25" s="45">
        <v>8.31270489558474</v>
      </c>
      <c r="E25" s="27"/>
      <c r="F25" s="27"/>
      <c r="G25" s="19">
        <f t="shared" si="4"/>
        <v>3.1560522076333006</v>
      </c>
      <c r="H25" s="19">
        <f t="shared" si="5"/>
        <v>-0.105393629750969</v>
      </c>
      <c r="K25" s="35"/>
      <c r="L25" s="35"/>
      <c r="M25" s="27"/>
    </row>
    <row r="26" spans="1:13" s="2" customFormat="1" ht="12.75">
      <c r="A26" s="34" t="s">
        <v>37</v>
      </c>
      <c r="B26" s="45">
        <v>47.1886995873225</v>
      </c>
      <c r="C26" s="45">
        <v>46.1551746094181</v>
      </c>
      <c r="D26" s="45">
        <v>46.7652532933854</v>
      </c>
      <c r="E26" s="27"/>
      <c r="F26" s="27"/>
      <c r="G26" s="19">
        <f t="shared" si="4"/>
        <v>-0.4234462939371042</v>
      </c>
      <c r="H26" s="19">
        <f t="shared" si="5"/>
        <v>0.610078683967302</v>
      </c>
      <c r="J26" s="9"/>
      <c r="K26" s="12"/>
      <c r="L26" s="12"/>
      <c r="M26" s="12"/>
    </row>
    <row r="27" spans="1:8" s="2" customFormat="1" ht="12.75">
      <c r="A27" s="2" t="s">
        <v>38</v>
      </c>
      <c r="B27" s="26">
        <v>26.117192092178</v>
      </c>
      <c r="C27" s="47">
        <v>3.04730130784804</v>
      </c>
      <c r="D27" s="47">
        <v>2.77902258126491</v>
      </c>
      <c r="E27" s="27"/>
      <c r="F27" s="27"/>
      <c r="G27" s="19">
        <f t="shared" si="4"/>
        <v>-23.33816951091309</v>
      </c>
      <c r="H27" s="19">
        <f t="shared" si="5"/>
        <v>-0.2682787265831301</v>
      </c>
    </row>
    <row r="28" spans="1:8" ht="12.75">
      <c r="A28" s="2" t="s">
        <v>39</v>
      </c>
      <c r="B28" s="27">
        <f>SUM(B17)</f>
        <v>26.08</v>
      </c>
      <c r="C28" s="27">
        <f>SUM(C17)</f>
        <v>19.37</v>
      </c>
      <c r="D28" s="27">
        <f>SUM(D17)</f>
        <v>17.42</v>
      </c>
      <c r="E28" s="1"/>
      <c r="F28" s="1"/>
      <c r="G28" s="19">
        <f t="shared" si="4"/>
        <v>-8.659999999999997</v>
      </c>
      <c r="H28" s="19">
        <f t="shared" si="5"/>
        <v>-1.9499999999999993</v>
      </c>
    </row>
    <row r="29" spans="1:8" s="9" customFormat="1" ht="12.75">
      <c r="A29" s="9" t="s">
        <v>8</v>
      </c>
      <c r="B29" s="12">
        <f>SUM(B22:B28)</f>
        <v>369.7823391498404</v>
      </c>
      <c r="C29" s="12">
        <f>SUM(C22:C28)</f>
        <v>282.66419793723236</v>
      </c>
      <c r="D29" s="12">
        <f>SUM(D22:D28)</f>
        <v>276.0987266715193</v>
      </c>
      <c r="E29" s="12"/>
      <c r="F29" s="12"/>
      <c r="G29" s="20">
        <f t="shared" si="4"/>
        <v>-93.68361247832115</v>
      </c>
      <c r="H29" s="20">
        <f t="shared" si="5"/>
        <v>-6.565471265713086</v>
      </c>
    </row>
    <row r="30" spans="2:6" s="9" customFormat="1" ht="12.75">
      <c r="B30" s="12"/>
      <c r="C30" s="12"/>
      <c r="D30" s="12"/>
      <c r="E30" s="12"/>
      <c r="F30" s="12"/>
    </row>
    <row r="31" ht="12.75">
      <c r="A31" s="34"/>
    </row>
  </sheetData>
  <sheetProtection/>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Z25"/>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J32" sqref="J32"/>
    </sheetView>
  </sheetViews>
  <sheetFormatPr defaultColWidth="9.140625" defaultRowHeight="12.75"/>
  <cols>
    <col min="1" max="1" width="40.28125" style="0" customWidth="1"/>
    <col min="2" max="4" width="11.421875" style="0" bestFit="1" customWidth="1"/>
    <col min="5" max="5" width="11.28125" style="0" customWidth="1"/>
    <col min="6" max="6" width="10.57421875" style="0" customWidth="1"/>
    <col min="7" max="7" width="11.7109375" style="0" customWidth="1"/>
    <col min="8" max="8" width="11.28125" style="0" customWidth="1"/>
    <col min="9" max="9" width="10.7109375" style="0" customWidth="1"/>
    <col min="10" max="10" width="16.7109375" style="0" customWidth="1"/>
    <col min="11" max="11" width="6.8515625" style="0" customWidth="1"/>
    <col min="12" max="12" width="6.57421875" style="0" customWidth="1"/>
    <col min="13" max="13" width="8.00390625" style="0" customWidth="1"/>
    <col min="14" max="14" width="7.8515625" style="0" customWidth="1"/>
    <col min="15" max="15" width="8.00390625" style="0" customWidth="1"/>
    <col min="16" max="17" width="7.57421875" style="0" customWidth="1"/>
    <col min="18" max="18" width="8.00390625" style="0" customWidth="1"/>
    <col min="19" max="19" width="7.28125" style="0" customWidth="1"/>
    <col min="20" max="20" width="8.140625" style="0" customWidth="1"/>
    <col min="21" max="21" width="7.8515625" style="0" customWidth="1"/>
    <col min="22" max="23" width="8.00390625" style="0" customWidth="1"/>
    <col min="24" max="24" width="8.140625" style="0" customWidth="1"/>
    <col min="25" max="25" width="6.8515625" style="0" customWidth="1"/>
    <col min="26" max="26" width="7.57421875" style="0" customWidth="1"/>
  </cols>
  <sheetData>
    <row r="1" spans="1:7" ht="12.75">
      <c r="A1" s="21" t="s">
        <v>33</v>
      </c>
      <c r="B1" s="3"/>
      <c r="C1" s="3"/>
      <c r="D1" s="3"/>
      <c r="E1" s="3"/>
      <c r="F1" s="3"/>
      <c r="G1" s="3"/>
    </row>
    <row r="2" spans="1:7" ht="12.75">
      <c r="A2" s="21" t="s">
        <v>23</v>
      </c>
      <c r="B2" s="3"/>
      <c r="C2" s="3"/>
      <c r="D2" s="3"/>
      <c r="E2" s="3"/>
      <c r="F2" s="3"/>
      <c r="G2" s="3"/>
    </row>
    <row r="3" spans="1:7" ht="12.75">
      <c r="A3" s="3" t="s">
        <v>17</v>
      </c>
      <c r="B3" s="3"/>
      <c r="C3" s="3"/>
      <c r="D3" s="3"/>
      <c r="E3" s="3"/>
      <c r="F3" s="3"/>
      <c r="G3" s="3"/>
    </row>
    <row r="4" spans="1:7" ht="12.75">
      <c r="A4" s="3"/>
      <c r="B4" s="3"/>
      <c r="C4" s="3"/>
      <c r="D4" s="3"/>
      <c r="E4" s="3"/>
      <c r="F4" s="3"/>
      <c r="G4" s="3"/>
    </row>
    <row r="5" spans="1:7" ht="12.75">
      <c r="A5" s="3"/>
      <c r="B5" s="3"/>
      <c r="C5" s="3"/>
      <c r="D5" s="3"/>
      <c r="E5" s="3"/>
      <c r="F5" s="3"/>
      <c r="G5" s="3"/>
    </row>
    <row r="6" spans="2:26" ht="12.75">
      <c r="B6" s="4" t="s">
        <v>11</v>
      </c>
      <c r="C6" s="4" t="s">
        <v>11</v>
      </c>
      <c r="D6" s="77" t="s">
        <v>11</v>
      </c>
      <c r="E6" s="4" t="s">
        <v>11</v>
      </c>
      <c r="F6" s="4" t="s">
        <v>11</v>
      </c>
      <c r="G6" s="4" t="s">
        <v>11</v>
      </c>
      <c r="H6" s="4" t="s">
        <v>11</v>
      </c>
      <c r="I6" s="4" t="s">
        <v>11</v>
      </c>
      <c r="K6" s="67" t="s">
        <v>57</v>
      </c>
      <c r="L6" s="68"/>
      <c r="M6" s="68"/>
      <c r="N6" s="68"/>
      <c r="O6" s="68"/>
      <c r="P6" s="68"/>
      <c r="Q6" s="68"/>
      <c r="R6" s="68"/>
      <c r="S6" s="70" t="s">
        <v>58</v>
      </c>
      <c r="T6" s="71"/>
      <c r="U6" s="71"/>
      <c r="V6" s="71"/>
      <c r="W6" s="71"/>
      <c r="X6" s="71"/>
      <c r="Y6" s="71"/>
      <c r="Z6" s="71"/>
    </row>
    <row r="7" spans="1:26" s="2" customFormat="1" ht="51">
      <c r="A7" s="30" t="s">
        <v>9</v>
      </c>
      <c r="B7" s="59">
        <v>1985</v>
      </c>
      <c r="C7" s="59">
        <v>2009</v>
      </c>
      <c r="D7" s="78">
        <v>2010</v>
      </c>
      <c r="E7" s="59" t="s">
        <v>0</v>
      </c>
      <c r="F7" s="59" t="s">
        <v>18</v>
      </c>
      <c r="G7" s="61" t="s">
        <v>24</v>
      </c>
      <c r="H7" s="61" t="s">
        <v>25</v>
      </c>
      <c r="I7" s="61" t="s">
        <v>26</v>
      </c>
      <c r="J7" s="60" t="s">
        <v>29</v>
      </c>
      <c r="K7" s="69" t="s">
        <v>49</v>
      </c>
      <c r="L7" s="69" t="s">
        <v>50</v>
      </c>
      <c r="M7" s="69" t="s">
        <v>51</v>
      </c>
      <c r="N7" s="69" t="s">
        <v>52</v>
      </c>
      <c r="O7" s="69" t="s">
        <v>53</v>
      </c>
      <c r="P7" s="69" t="s">
        <v>54</v>
      </c>
      <c r="Q7" s="69" t="s">
        <v>55</v>
      </c>
      <c r="R7" s="69" t="s">
        <v>56</v>
      </c>
      <c r="S7" s="72" t="s">
        <v>59</v>
      </c>
      <c r="T7" s="72" t="s">
        <v>60</v>
      </c>
      <c r="U7" s="72" t="s">
        <v>61</v>
      </c>
      <c r="V7" s="72" t="s">
        <v>62</v>
      </c>
      <c r="W7" s="72" t="s">
        <v>63</v>
      </c>
      <c r="X7" s="72" t="s">
        <v>64</v>
      </c>
      <c r="Y7" s="72" t="s">
        <v>65</v>
      </c>
      <c r="Z7" s="72" t="s">
        <v>66</v>
      </c>
    </row>
    <row r="8" spans="1:26" s="2" customFormat="1" ht="12.75">
      <c r="A8" s="2" t="s">
        <v>5</v>
      </c>
      <c r="B8" s="46">
        <v>1.24861071488755</v>
      </c>
      <c r="C8" s="46">
        <v>0.9559864026978</v>
      </c>
      <c r="D8" s="82">
        <v>0.906978561550953</v>
      </c>
      <c r="E8" s="48">
        <f aca="true" t="shared" si="0" ref="E8:E14">C8-0.6*(C8-F8)</f>
        <v>0.7663945610791201</v>
      </c>
      <c r="F8" s="26">
        <v>0.64</v>
      </c>
      <c r="G8" s="19">
        <f>SUM(D8-B8)</f>
        <v>-0.341632153336597</v>
      </c>
      <c r="H8" s="19">
        <f>SUM(D8-C8)</f>
        <v>-0.049007841146846975</v>
      </c>
      <c r="I8" s="19">
        <f>SUM(F8-C8)</f>
        <v>-0.3159864026978</v>
      </c>
      <c r="J8" s="43">
        <f>SUM(H8/I8)</f>
        <v>0.15509477853614043</v>
      </c>
      <c r="K8" s="73">
        <f aca="true" t="shared" si="1" ref="K8:K15">SUM(C8-(($C8-$E8)/(2017-2009)))</f>
        <v>0.932287422495465</v>
      </c>
      <c r="L8" s="73">
        <f aca="true" t="shared" si="2" ref="L8:R15">SUM(K8-(($C8-$E8)/(2017-2009)))</f>
        <v>0.9085884422931301</v>
      </c>
      <c r="M8" s="73">
        <f t="shared" si="2"/>
        <v>0.8848894620907951</v>
      </c>
      <c r="N8" s="73">
        <f t="shared" si="2"/>
        <v>0.8611904818884601</v>
      </c>
      <c r="O8" s="73">
        <f t="shared" si="2"/>
        <v>0.8374915016861252</v>
      </c>
      <c r="P8" s="73">
        <f t="shared" si="2"/>
        <v>0.8137925214837902</v>
      </c>
      <c r="Q8" s="73">
        <f t="shared" si="2"/>
        <v>0.7900935412814553</v>
      </c>
      <c r="R8" s="73">
        <f t="shared" si="2"/>
        <v>0.7663945610791203</v>
      </c>
      <c r="S8" s="76">
        <f aca="true" t="shared" si="3" ref="S8:Z15">SUM(R8-(($R8-$F8)/(2025-2017)))</f>
        <v>0.7505952409442302</v>
      </c>
      <c r="T8" s="76">
        <f t="shared" si="3"/>
        <v>0.7347959208093402</v>
      </c>
      <c r="U8" s="76">
        <f t="shared" si="3"/>
        <v>0.7189966006744501</v>
      </c>
      <c r="V8" s="76">
        <f t="shared" si="3"/>
        <v>0.7031972805395601</v>
      </c>
      <c r="W8" s="76">
        <f t="shared" si="3"/>
        <v>0.68739796040467</v>
      </c>
      <c r="X8" s="76">
        <f t="shared" si="3"/>
        <v>0.67159864026978</v>
      </c>
      <c r="Y8" s="76">
        <f t="shared" si="3"/>
        <v>0.65579932013489</v>
      </c>
      <c r="Z8" s="76">
        <f t="shared" si="3"/>
        <v>0.6399999999999999</v>
      </c>
    </row>
    <row r="9" spans="1:26" s="2" customFormat="1" ht="12.75">
      <c r="A9" s="2" t="s">
        <v>1</v>
      </c>
      <c r="B9" s="46">
        <v>5.95741398413043</v>
      </c>
      <c r="C9" s="46">
        <v>4.98422647383985</v>
      </c>
      <c r="D9" s="82">
        <v>4.85836018186941</v>
      </c>
      <c r="E9" s="48">
        <f t="shared" si="0"/>
        <v>4.153283881771558</v>
      </c>
      <c r="F9" s="45">
        <v>3.59932215372603</v>
      </c>
      <c r="G9" s="19">
        <f aca="true" t="shared" si="4" ref="G9:G22">SUM(D9-B9)</f>
        <v>-1.09905380226102</v>
      </c>
      <c r="H9" s="19">
        <f aca="true" t="shared" si="5" ref="H9:H22">SUM(D9-C9)</f>
        <v>-0.1258662919704392</v>
      </c>
      <c r="I9" s="19">
        <f aca="true" t="shared" si="6" ref="I9:I15">SUM(F9-C9)</f>
        <v>-1.3849043201138196</v>
      </c>
      <c r="J9" s="43">
        <f aca="true" t="shared" si="7" ref="J9:J15">SUM(H9/I9)</f>
        <v>0.09088446771549875</v>
      </c>
      <c r="K9" s="73">
        <f t="shared" si="1"/>
        <v>4.880358649831313</v>
      </c>
      <c r="L9" s="73">
        <f t="shared" si="2"/>
        <v>4.776490825822777</v>
      </c>
      <c r="M9" s="73">
        <f t="shared" si="2"/>
        <v>4.672623001814241</v>
      </c>
      <c r="N9" s="73">
        <f t="shared" si="2"/>
        <v>4.568755177805705</v>
      </c>
      <c r="O9" s="73">
        <f t="shared" si="2"/>
        <v>4.4648873537971685</v>
      </c>
      <c r="P9" s="73">
        <f t="shared" si="2"/>
        <v>4.361019529788632</v>
      </c>
      <c r="Q9" s="73">
        <f t="shared" si="2"/>
        <v>4.257151705780096</v>
      </c>
      <c r="R9" s="73">
        <f t="shared" si="2"/>
        <v>4.15328388177156</v>
      </c>
      <c r="S9" s="76">
        <f t="shared" si="3"/>
        <v>4.084038665765869</v>
      </c>
      <c r="T9" s="76">
        <f t="shared" si="3"/>
        <v>4.014793449760178</v>
      </c>
      <c r="U9" s="76">
        <f t="shared" si="3"/>
        <v>3.9455482337544865</v>
      </c>
      <c r="V9" s="76">
        <f t="shared" si="3"/>
        <v>3.8763030177487954</v>
      </c>
      <c r="W9" s="76">
        <f t="shared" si="3"/>
        <v>3.8070578017431043</v>
      </c>
      <c r="X9" s="76">
        <f t="shared" si="3"/>
        <v>3.737812585737413</v>
      </c>
      <c r="Y9" s="76">
        <f t="shared" si="3"/>
        <v>3.668567369731722</v>
      </c>
      <c r="Z9" s="76">
        <f t="shared" si="3"/>
        <v>3.599322153726031</v>
      </c>
    </row>
    <row r="10" spans="1:26" s="2" customFormat="1" ht="12.75">
      <c r="A10" s="2" t="s">
        <v>2</v>
      </c>
      <c r="B10" s="46">
        <v>5.35989781125532</v>
      </c>
      <c r="C10" s="46">
        <v>3.30124186339425</v>
      </c>
      <c r="D10" s="82">
        <v>3.25033107476324</v>
      </c>
      <c r="E10" s="48">
        <f t="shared" si="0"/>
        <v>3.005053015316208</v>
      </c>
      <c r="F10" s="45">
        <v>2.80759378326418</v>
      </c>
      <c r="G10" s="19">
        <f t="shared" si="4"/>
        <v>-2.10956673649208</v>
      </c>
      <c r="H10" s="19">
        <f t="shared" si="5"/>
        <v>-0.05091078863100984</v>
      </c>
      <c r="I10" s="19">
        <f t="shared" si="6"/>
        <v>-0.49364808013007</v>
      </c>
      <c r="J10" s="43">
        <f t="shared" si="7"/>
        <v>0.1031317464408967</v>
      </c>
      <c r="K10" s="73">
        <f t="shared" si="1"/>
        <v>3.2642182573844947</v>
      </c>
      <c r="L10" s="73">
        <f t="shared" si="2"/>
        <v>3.2271946513747394</v>
      </c>
      <c r="M10" s="73">
        <f t="shared" si="2"/>
        <v>3.190171045364984</v>
      </c>
      <c r="N10" s="73">
        <f t="shared" si="2"/>
        <v>3.153147439355229</v>
      </c>
      <c r="O10" s="73">
        <f t="shared" si="2"/>
        <v>3.1161238333454735</v>
      </c>
      <c r="P10" s="73">
        <f t="shared" si="2"/>
        <v>3.079100227335718</v>
      </c>
      <c r="Q10" s="73">
        <f t="shared" si="2"/>
        <v>3.042076621325963</v>
      </c>
      <c r="R10" s="73">
        <f t="shared" si="2"/>
        <v>3.0050530153162076</v>
      </c>
      <c r="S10" s="76">
        <f t="shared" si="3"/>
        <v>2.980370611309704</v>
      </c>
      <c r="T10" s="76">
        <f t="shared" si="3"/>
        <v>2.9556882073032007</v>
      </c>
      <c r="U10" s="76">
        <f t="shared" si="3"/>
        <v>2.9310058032966975</v>
      </c>
      <c r="V10" s="76">
        <f t="shared" si="3"/>
        <v>2.9063233992901942</v>
      </c>
      <c r="W10" s="76">
        <f t="shared" si="3"/>
        <v>2.881640995283691</v>
      </c>
      <c r="X10" s="76">
        <f t="shared" si="3"/>
        <v>2.8569585912771878</v>
      </c>
      <c r="Y10" s="76">
        <f t="shared" si="3"/>
        <v>2.8322761872706845</v>
      </c>
      <c r="Z10" s="76">
        <f t="shared" si="3"/>
        <v>2.8075937832641813</v>
      </c>
    </row>
    <row r="11" spans="1:26" s="2" customFormat="1" ht="12.75">
      <c r="A11" s="2" t="s">
        <v>3</v>
      </c>
      <c r="B11" s="46">
        <v>11.5807855883744</v>
      </c>
      <c r="C11" s="46">
        <v>8.67181188487943</v>
      </c>
      <c r="D11" s="79">
        <v>8.86101726628159</v>
      </c>
      <c r="E11" s="48">
        <f t="shared" si="0"/>
        <v>7.34583210794222</v>
      </c>
      <c r="F11" s="45">
        <v>6.46184558998408</v>
      </c>
      <c r="G11" s="19">
        <f t="shared" si="4"/>
        <v>-2.7197683220928113</v>
      </c>
      <c r="H11" s="19">
        <f t="shared" si="5"/>
        <v>0.18920538140215903</v>
      </c>
      <c r="I11" s="19">
        <f t="shared" si="6"/>
        <v>-2.2099662948953505</v>
      </c>
      <c r="J11" s="43">
        <f t="shared" si="7"/>
        <v>-0.0856146004756686</v>
      </c>
      <c r="K11" s="73">
        <f t="shared" si="1"/>
        <v>8.506064412762278</v>
      </c>
      <c r="L11" s="73">
        <f t="shared" si="2"/>
        <v>8.340316940645128</v>
      </c>
      <c r="M11" s="73">
        <f t="shared" si="2"/>
        <v>8.174569468527977</v>
      </c>
      <c r="N11" s="73">
        <f t="shared" si="2"/>
        <v>8.008821996410827</v>
      </c>
      <c r="O11" s="73">
        <f t="shared" si="2"/>
        <v>7.843074524293676</v>
      </c>
      <c r="P11" s="73">
        <f t="shared" si="2"/>
        <v>7.6773270521765244</v>
      </c>
      <c r="Q11" s="73">
        <f t="shared" si="2"/>
        <v>7.511579580059373</v>
      </c>
      <c r="R11" s="73">
        <f t="shared" si="2"/>
        <v>7.345832107942222</v>
      </c>
      <c r="S11" s="76">
        <f t="shared" si="3"/>
        <v>7.235333793197454</v>
      </c>
      <c r="T11" s="76">
        <f t="shared" si="3"/>
        <v>7.124835478452686</v>
      </c>
      <c r="U11" s="76">
        <f t="shared" si="3"/>
        <v>7.014337163707919</v>
      </c>
      <c r="V11" s="76">
        <f t="shared" si="3"/>
        <v>6.903838848963151</v>
      </c>
      <c r="W11" s="76">
        <f t="shared" si="3"/>
        <v>6.793340534218383</v>
      </c>
      <c r="X11" s="76">
        <f t="shared" si="3"/>
        <v>6.682842219473615</v>
      </c>
      <c r="Y11" s="76">
        <f t="shared" si="3"/>
        <v>6.572343904728847</v>
      </c>
      <c r="Z11" s="76">
        <f t="shared" si="3"/>
        <v>6.46184558998408</v>
      </c>
    </row>
    <row r="12" spans="1:26" s="2" customFormat="1" ht="12.75">
      <c r="A12" s="2" t="s">
        <v>7</v>
      </c>
      <c r="B12" s="46">
        <v>0.90068176349912</v>
      </c>
      <c r="C12" s="46">
        <v>0.89943324102097</v>
      </c>
      <c r="D12" s="82">
        <v>0.857405163446186</v>
      </c>
      <c r="E12" s="48">
        <f t="shared" si="0"/>
        <v>0.7434306486739978</v>
      </c>
      <c r="F12" s="45">
        <v>0.639428920442683</v>
      </c>
      <c r="G12" s="19">
        <f t="shared" si="4"/>
        <v>-0.04327660005293399</v>
      </c>
      <c r="H12" s="19">
        <f t="shared" si="5"/>
        <v>-0.042028077574783995</v>
      </c>
      <c r="I12" s="19">
        <f t="shared" si="6"/>
        <v>-0.26000432057828704</v>
      </c>
      <c r="J12" s="43">
        <f t="shared" si="7"/>
        <v>0.16164376607783862</v>
      </c>
      <c r="K12" s="73">
        <f t="shared" si="1"/>
        <v>0.8799329169775985</v>
      </c>
      <c r="L12" s="73">
        <f t="shared" si="2"/>
        <v>0.8604325929342269</v>
      </c>
      <c r="M12" s="73">
        <f t="shared" si="2"/>
        <v>0.8409322688908554</v>
      </c>
      <c r="N12" s="73">
        <f t="shared" si="2"/>
        <v>0.8214319448474838</v>
      </c>
      <c r="O12" s="73">
        <f t="shared" si="2"/>
        <v>0.8019316208041123</v>
      </c>
      <c r="P12" s="73">
        <f t="shared" si="2"/>
        <v>0.7824312967607407</v>
      </c>
      <c r="Q12" s="73">
        <f t="shared" si="2"/>
        <v>0.7629309727173692</v>
      </c>
      <c r="R12" s="73">
        <f t="shared" si="2"/>
        <v>0.7434306486739977</v>
      </c>
      <c r="S12" s="76">
        <f t="shared" si="3"/>
        <v>0.7304304326450833</v>
      </c>
      <c r="T12" s="76">
        <f t="shared" si="3"/>
        <v>0.717430216616169</v>
      </c>
      <c r="U12" s="76">
        <f t="shared" si="3"/>
        <v>0.7044300005872547</v>
      </c>
      <c r="V12" s="76">
        <f t="shared" si="3"/>
        <v>0.6914297845583404</v>
      </c>
      <c r="W12" s="76">
        <f t="shared" si="3"/>
        <v>0.678429568529426</v>
      </c>
      <c r="X12" s="76">
        <f t="shared" si="3"/>
        <v>0.6654293525005117</v>
      </c>
      <c r="Y12" s="76">
        <f t="shared" si="3"/>
        <v>0.6524291364715974</v>
      </c>
      <c r="Z12" s="76">
        <f t="shared" si="3"/>
        <v>0.6394289204426831</v>
      </c>
    </row>
    <row r="13" spans="1:26" s="2" customFormat="1" ht="12.75">
      <c r="A13" s="2" t="s">
        <v>6</v>
      </c>
      <c r="B13" s="46">
        <v>0.485484415300902</v>
      </c>
      <c r="C13" s="46">
        <v>0.3451397868209</v>
      </c>
      <c r="D13" s="82">
        <v>0.334854216042787</v>
      </c>
      <c r="E13" s="48">
        <f t="shared" si="0"/>
        <v>0.3041552640571706</v>
      </c>
      <c r="F13" s="45">
        <v>0.276832248881351</v>
      </c>
      <c r="G13" s="19">
        <f t="shared" si="4"/>
        <v>-0.150630199258115</v>
      </c>
      <c r="H13" s="19">
        <f t="shared" si="5"/>
        <v>-0.01028557077811304</v>
      </c>
      <c r="I13" s="19">
        <f t="shared" si="6"/>
        <v>-0.06830753793954902</v>
      </c>
      <c r="J13" s="43">
        <f t="shared" si="7"/>
        <v>0.15057738996852135</v>
      </c>
      <c r="K13" s="73">
        <f t="shared" si="1"/>
        <v>0.3400167214754338</v>
      </c>
      <c r="L13" s="73">
        <f t="shared" si="2"/>
        <v>0.33489365612996763</v>
      </c>
      <c r="M13" s="73">
        <f t="shared" si="2"/>
        <v>0.32977059078450144</v>
      </c>
      <c r="N13" s="73">
        <f t="shared" si="2"/>
        <v>0.32464752543903524</v>
      </c>
      <c r="O13" s="73">
        <f t="shared" si="2"/>
        <v>0.31952446009356905</v>
      </c>
      <c r="P13" s="73">
        <f t="shared" si="2"/>
        <v>0.31440139474810286</v>
      </c>
      <c r="Q13" s="73">
        <f t="shared" si="2"/>
        <v>0.30927832940263666</v>
      </c>
      <c r="R13" s="73">
        <f t="shared" si="2"/>
        <v>0.30415526405717047</v>
      </c>
      <c r="S13" s="76">
        <f t="shared" si="3"/>
        <v>0.30073988716019306</v>
      </c>
      <c r="T13" s="76">
        <f t="shared" si="3"/>
        <v>0.2973245102632156</v>
      </c>
      <c r="U13" s="76">
        <f t="shared" si="3"/>
        <v>0.29390913336623814</v>
      </c>
      <c r="V13" s="76">
        <f t="shared" si="3"/>
        <v>0.2904937564692607</v>
      </c>
      <c r="W13" s="76">
        <f t="shared" si="3"/>
        <v>0.2870783795722832</v>
      </c>
      <c r="X13" s="76">
        <f t="shared" si="3"/>
        <v>0.28366300267530575</v>
      </c>
      <c r="Y13" s="76">
        <f t="shared" si="3"/>
        <v>0.2802476257783283</v>
      </c>
      <c r="Z13" s="76">
        <f t="shared" si="3"/>
        <v>0.27683224888135083</v>
      </c>
    </row>
    <row r="14" spans="1:26" s="2" customFormat="1" ht="12.75">
      <c r="A14" s="2" t="s">
        <v>4</v>
      </c>
      <c r="B14" s="46">
        <v>0.0877753481075686</v>
      </c>
      <c r="C14" s="46">
        <v>0.0710536699236498</v>
      </c>
      <c r="D14" s="82">
        <v>0.0634655310346266</v>
      </c>
      <c r="E14" s="48">
        <f t="shared" si="0"/>
        <v>0.10043187606248231</v>
      </c>
      <c r="F14" s="45">
        <v>0.120017346821704</v>
      </c>
      <c r="G14" s="19">
        <f t="shared" si="4"/>
        <v>-0.024309817072941997</v>
      </c>
      <c r="H14" s="19">
        <f t="shared" si="5"/>
        <v>-0.0075881388890231966</v>
      </c>
      <c r="I14" s="19">
        <f t="shared" si="6"/>
        <v>0.0489636768980542</v>
      </c>
      <c r="J14" s="43">
        <f t="shared" si="7"/>
        <v>-0.15497485829796306</v>
      </c>
      <c r="K14" s="73">
        <f t="shared" si="1"/>
        <v>0.07472594569100385</v>
      </c>
      <c r="L14" s="73">
        <f t="shared" si="2"/>
        <v>0.07839822145835793</v>
      </c>
      <c r="M14" s="73">
        <f t="shared" si="2"/>
        <v>0.082070497225712</v>
      </c>
      <c r="N14" s="73">
        <f t="shared" si="2"/>
        <v>0.08574277299306607</v>
      </c>
      <c r="O14" s="73">
        <f t="shared" si="2"/>
        <v>0.08941504876042014</v>
      </c>
      <c r="P14" s="73">
        <f t="shared" si="2"/>
        <v>0.09308732452777421</v>
      </c>
      <c r="Q14" s="73">
        <f t="shared" si="2"/>
        <v>0.09675960029512828</v>
      </c>
      <c r="R14" s="73">
        <f t="shared" si="2"/>
        <v>0.10043187606248236</v>
      </c>
      <c r="S14" s="76">
        <f t="shared" si="3"/>
        <v>0.10288005990738507</v>
      </c>
      <c r="T14" s="76">
        <f t="shared" si="3"/>
        <v>0.10532824375228778</v>
      </c>
      <c r="U14" s="76">
        <f t="shared" si="3"/>
        <v>0.10777642759719049</v>
      </c>
      <c r="V14" s="76">
        <f t="shared" si="3"/>
        <v>0.1102246114420932</v>
      </c>
      <c r="W14" s="76">
        <f t="shared" si="3"/>
        <v>0.1126727952869959</v>
      </c>
      <c r="X14" s="76">
        <f t="shared" si="3"/>
        <v>0.11512097913189862</v>
      </c>
      <c r="Y14" s="76">
        <f t="shared" si="3"/>
        <v>0.11756916297680133</v>
      </c>
      <c r="Z14" s="76">
        <f t="shared" si="3"/>
        <v>0.12001734682170404</v>
      </c>
    </row>
    <row r="15" spans="1:26" s="2" customFormat="1" ht="12.75">
      <c r="A15" s="9" t="s">
        <v>12</v>
      </c>
      <c r="B15" s="20">
        <f>SUM(B8:B14)</f>
        <v>25.62064962555529</v>
      </c>
      <c r="C15" s="20">
        <f>SUM(C8:C14)</f>
        <v>19.228893322576848</v>
      </c>
      <c r="D15" s="80">
        <f>SUM(D8:D14)</f>
        <v>19.13241199498879</v>
      </c>
      <c r="E15" s="20">
        <f>SUM(E8:E14)</f>
        <v>16.41858135490276</v>
      </c>
      <c r="F15" s="20">
        <f>SUM(F8:F14)</f>
        <v>14.545040043120029</v>
      </c>
      <c r="G15" s="20">
        <f t="shared" si="4"/>
        <v>-6.488237630566502</v>
      </c>
      <c r="H15" s="20">
        <f t="shared" si="5"/>
        <v>-0.09648132758805872</v>
      </c>
      <c r="I15" s="20">
        <f t="shared" si="6"/>
        <v>-4.6838532794568195</v>
      </c>
      <c r="J15" s="62">
        <f t="shared" si="7"/>
        <v>0.020598708335126913</v>
      </c>
      <c r="K15" s="74">
        <f t="shared" si="1"/>
        <v>18.877604326617586</v>
      </c>
      <c r="L15" s="74">
        <f t="shared" si="2"/>
        <v>18.526315330658324</v>
      </c>
      <c r="M15" s="74">
        <f t="shared" si="2"/>
        <v>18.175026334699062</v>
      </c>
      <c r="N15" s="74">
        <f t="shared" si="2"/>
        <v>17.8237373387398</v>
      </c>
      <c r="O15" s="74">
        <f t="shared" si="2"/>
        <v>17.472448342780538</v>
      </c>
      <c r="P15" s="74">
        <f t="shared" si="2"/>
        <v>17.121159346821276</v>
      </c>
      <c r="Q15" s="74">
        <f t="shared" si="2"/>
        <v>16.769870350862014</v>
      </c>
      <c r="R15" s="74">
        <f t="shared" si="2"/>
        <v>16.418581354902752</v>
      </c>
      <c r="S15" s="75">
        <f t="shared" si="3"/>
        <v>16.18438869092991</v>
      </c>
      <c r="T15" s="75">
        <f t="shared" si="3"/>
        <v>15.95019602695707</v>
      </c>
      <c r="U15" s="75">
        <f t="shared" si="3"/>
        <v>15.716003362984228</v>
      </c>
      <c r="V15" s="75">
        <f t="shared" si="3"/>
        <v>15.481810699011387</v>
      </c>
      <c r="W15" s="75">
        <f t="shared" si="3"/>
        <v>15.247618035038546</v>
      </c>
      <c r="X15" s="75">
        <f t="shared" si="3"/>
        <v>15.013425371065704</v>
      </c>
      <c r="Y15" s="75">
        <f t="shared" si="3"/>
        <v>14.779232707092863</v>
      </c>
      <c r="Z15" s="75">
        <f t="shared" si="3"/>
        <v>14.545040043120022</v>
      </c>
    </row>
    <row r="16" spans="2:26" ht="12.75">
      <c r="B16" s="31"/>
      <c r="C16" s="31"/>
      <c r="D16" s="31"/>
      <c r="E16" s="31"/>
      <c r="F16" s="31"/>
      <c r="G16" s="19"/>
      <c r="H16" s="19"/>
      <c r="K16" s="26"/>
      <c r="L16" s="26"/>
      <c r="M16" s="26"/>
      <c r="N16" s="26"/>
      <c r="O16" s="26"/>
      <c r="P16" s="26"/>
      <c r="Q16" s="26"/>
      <c r="R16" s="26"/>
      <c r="S16" s="19"/>
      <c r="T16" s="19"/>
      <c r="U16" s="19"/>
      <c r="V16" s="19"/>
      <c r="W16" s="19"/>
      <c r="X16" s="19"/>
      <c r="Y16" s="19"/>
      <c r="Z16" s="19"/>
    </row>
    <row r="17" spans="1:26" ht="12.75">
      <c r="A17" s="10" t="s">
        <v>10</v>
      </c>
      <c r="B17" s="38">
        <v>1985</v>
      </c>
      <c r="C17" s="38">
        <v>2009</v>
      </c>
      <c r="D17" s="38">
        <v>2010</v>
      </c>
      <c r="E17" s="31"/>
      <c r="F17" s="31"/>
      <c r="G17" s="19"/>
      <c r="H17" s="19"/>
      <c r="J17" s="10"/>
      <c r="K17" s="20"/>
      <c r="L17" s="20"/>
      <c r="M17" s="20"/>
      <c r="N17" s="20"/>
      <c r="O17" s="20"/>
      <c r="P17" s="20"/>
      <c r="Q17" s="20"/>
      <c r="R17" s="20"/>
      <c r="S17" s="20"/>
      <c r="T17" s="20"/>
      <c r="U17" s="20"/>
      <c r="V17" s="20"/>
      <c r="W17" s="20"/>
      <c r="X17" s="20"/>
      <c r="Y17" s="20"/>
      <c r="Z17" s="20"/>
    </row>
    <row r="18" spans="1:26" s="2" customFormat="1" ht="12.75">
      <c r="A18" s="34" t="s">
        <v>20</v>
      </c>
      <c r="B18" s="46">
        <v>11.0284694416162</v>
      </c>
      <c r="C18" s="46">
        <v>10.5460300790299</v>
      </c>
      <c r="D18" s="46">
        <v>10.6308485137446</v>
      </c>
      <c r="E18" s="36"/>
      <c r="F18" s="36"/>
      <c r="G18" s="19">
        <f t="shared" si="4"/>
        <v>-0.39762092787160164</v>
      </c>
      <c r="H18" s="19">
        <f t="shared" si="5"/>
        <v>0.0848184347146983</v>
      </c>
      <c r="K18" s="26"/>
      <c r="L18" s="26"/>
      <c r="M18" s="26"/>
      <c r="N18" s="26"/>
      <c r="O18" s="26"/>
      <c r="P18" s="26"/>
      <c r="Q18" s="26"/>
      <c r="R18" s="26"/>
      <c r="S18" s="19"/>
      <c r="T18" s="19"/>
      <c r="U18" s="19"/>
      <c r="V18" s="19"/>
      <c r="W18" s="19"/>
      <c r="X18" s="19"/>
      <c r="Y18" s="19"/>
      <c r="Z18" s="19"/>
    </row>
    <row r="19" spans="1:13" s="2" customFormat="1" ht="12.75">
      <c r="A19" s="34" t="s">
        <v>21</v>
      </c>
      <c r="B19" s="46">
        <v>2.88111394145881</v>
      </c>
      <c r="C19" s="46">
        <v>3.00986495498954</v>
      </c>
      <c r="D19" s="46">
        <v>3.06480231738605</v>
      </c>
      <c r="E19" s="33"/>
      <c r="F19" s="37"/>
      <c r="G19" s="19">
        <f t="shared" si="4"/>
        <v>0.18368837592724008</v>
      </c>
      <c r="H19" s="19">
        <f t="shared" si="5"/>
        <v>0.054937362396509926</v>
      </c>
      <c r="K19" s="26"/>
      <c r="L19" s="26"/>
      <c r="M19" s="26"/>
    </row>
    <row r="20" spans="1:13" s="2" customFormat="1" ht="12.75">
      <c r="A20" s="34" t="s">
        <v>36</v>
      </c>
      <c r="B20" s="46">
        <v>9.97788121569715</v>
      </c>
      <c r="C20" s="46">
        <v>3.97230028208914</v>
      </c>
      <c r="D20" s="46">
        <v>3.6992336628183</v>
      </c>
      <c r="E20" s="33"/>
      <c r="F20" s="37"/>
      <c r="G20" s="19">
        <f t="shared" si="4"/>
        <v>-6.2786475528788515</v>
      </c>
      <c r="H20" s="19">
        <f t="shared" si="5"/>
        <v>-0.2730666192708404</v>
      </c>
      <c r="K20" s="90"/>
      <c r="L20" s="35"/>
      <c r="M20" s="26"/>
    </row>
    <row r="21" spans="1:8" s="2" customFormat="1" ht="12.75">
      <c r="A21" s="34" t="s">
        <v>37</v>
      </c>
      <c r="B21" s="26">
        <v>1.73318502678311</v>
      </c>
      <c r="C21" s="26">
        <v>1.70069800646828</v>
      </c>
      <c r="D21" s="26">
        <v>1.73752750103986</v>
      </c>
      <c r="E21" s="33"/>
      <c r="F21" s="33"/>
      <c r="G21" s="19">
        <f t="shared" si="4"/>
        <v>0.004342474256750162</v>
      </c>
      <c r="H21" s="19">
        <f t="shared" si="5"/>
        <v>0.036829494571580135</v>
      </c>
    </row>
    <row r="22" spans="1:8" s="2" customFormat="1" ht="12.75">
      <c r="A22" s="9" t="s">
        <v>8</v>
      </c>
      <c r="B22" s="20">
        <f>SUM(B18:B21)</f>
        <v>25.620649625555274</v>
      </c>
      <c r="C22" s="20">
        <f>SUM(C18:C21)</f>
        <v>19.22889332257686</v>
      </c>
      <c r="D22" s="20">
        <f>SUM(D18:D21)</f>
        <v>19.13241199498881</v>
      </c>
      <c r="E22" s="33"/>
      <c r="F22" s="32"/>
      <c r="G22" s="20">
        <f t="shared" si="4"/>
        <v>-6.488237630566463</v>
      </c>
      <c r="H22" s="20">
        <f t="shared" si="5"/>
        <v>-0.09648132758804806</v>
      </c>
    </row>
    <row r="25" ht="12.75">
      <c r="A25" s="34"/>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Z27"/>
  <sheetViews>
    <sheetView zoomScale="75" zoomScaleNormal="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L29" sqref="L29"/>
    </sheetView>
  </sheetViews>
  <sheetFormatPr defaultColWidth="9.140625" defaultRowHeight="12.75"/>
  <cols>
    <col min="1" max="1" width="34.140625" style="0" customWidth="1"/>
    <col min="2" max="4" width="11.421875" style="0" bestFit="1" customWidth="1"/>
    <col min="5" max="5" width="11.28125" style="0" customWidth="1"/>
    <col min="6" max="6" width="11.57421875" style="0" customWidth="1"/>
    <col min="7" max="7" width="10.7109375" style="0" customWidth="1"/>
    <col min="8" max="8" width="11.140625" style="0" customWidth="1"/>
    <col min="9" max="9" width="10.57421875" style="0" customWidth="1"/>
    <col min="10" max="10" width="17.7109375" style="0" customWidth="1"/>
    <col min="11" max="11" width="7.421875" style="0" customWidth="1"/>
    <col min="12" max="12" width="6.8515625" style="0" customWidth="1"/>
    <col min="13" max="13" width="7.28125" style="0" customWidth="1"/>
    <col min="14" max="14" width="7.421875" style="0" customWidth="1"/>
    <col min="15" max="15" width="8.00390625" style="0" customWidth="1"/>
    <col min="16" max="16" width="7.28125" style="0" customWidth="1"/>
    <col min="17" max="17" width="7.57421875" style="0" customWidth="1"/>
    <col min="18" max="18" width="7.00390625" style="0" customWidth="1"/>
    <col min="19" max="19" width="7.57421875" style="0" customWidth="1"/>
    <col min="20" max="21" width="7.421875" style="0" customWidth="1"/>
    <col min="22" max="22" width="7.57421875" style="0" customWidth="1"/>
    <col min="23" max="23" width="7.8515625" style="0" customWidth="1"/>
    <col min="24" max="24" width="6.7109375" style="0" customWidth="1"/>
    <col min="25" max="26" width="7.57421875" style="0" customWidth="1"/>
  </cols>
  <sheetData>
    <row r="1" spans="1:7" ht="12.75">
      <c r="A1" s="21" t="s">
        <v>34</v>
      </c>
      <c r="B1" s="3"/>
      <c r="C1" s="3"/>
      <c r="D1" s="3"/>
      <c r="E1" s="3"/>
      <c r="F1" s="3"/>
      <c r="G1" s="3"/>
    </row>
    <row r="2" spans="1:7" ht="12.75">
      <c r="A2" s="21" t="s">
        <v>23</v>
      </c>
      <c r="B2" s="3"/>
      <c r="C2" s="3"/>
      <c r="D2" s="3"/>
      <c r="E2" s="3"/>
      <c r="F2" s="3"/>
      <c r="G2" s="3"/>
    </row>
    <row r="3" spans="1:7" ht="12.75">
      <c r="A3" s="3" t="s">
        <v>17</v>
      </c>
      <c r="B3" s="3"/>
      <c r="C3" s="3"/>
      <c r="D3" s="3"/>
      <c r="E3" s="3"/>
      <c r="F3" s="3"/>
      <c r="G3" s="3"/>
    </row>
    <row r="4" spans="1:7" ht="12.75">
      <c r="A4" s="3"/>
      <c r="B4" s="3"/>
      <c r="C4" s="3"/>
      <c r="D4" s="3"/>
      <c r="E4" s="3"/>
      <c r="F4" s="3"/>
      <c r="G4" s="3"/>
    </row>
    <row r="5" spans="2:26" ht="12.75">
      <c r="B5" s="4" t="s">
        <v>11</v>
      </c>
      <c r="C5" s="4" t="s">
        <v>11</v>
      </c>
      <c r="D5" s="77" t="s">
        <v>11</v>
      </c>
      <c r="E5" s="4" t="s">
        <v>11</v>
      </c>
      <c r="F5" s="4" t="s">
        <v>11</v>
      </c>
      <c r="G5" s="4" t="s">
        <v>11</v>
      </c>
      <c r="H5" s="4" t="s">
        <v>11</v>
      </c>
      <c r="I5" s="4" t="s">
        <v>11</v>
      </c>
      <c r="K5" s="67" t="s">
        <v>57</v>
      </c>
      <c r="L5" s="68"/>
      <c r="M5" s="68"/>
      <c r="N5" s="68"/>
      <c r="O5" s="68"/>
      <c r="P5" s="68"/>
      <c r="Q5" s="68"/>
      <c r="R5" s="68"/>
      <c r="S5" s="70" t="s">
        <v>58</v>
      </c>
      <c r="T5" s="71"/>
      <c r="U5" s="71"/>
      <c r="V5" s="71"/>
      <c r="W5" s="71"/>
      <c r="X5" s="71"/>
      <c r="Y5" s="71"/>
      <c r="Z5" s="71"/>
    </row>
    <row r="6" spans="1:26" ht="48.75" customHeight="1">
      <c r="A6" s="10" t="s">
        <v>9</v>
      </c>
      <c r="B6" s="59">
        <v>1985</v>
      </c>
      <c r="C6" s="59">
        <v>2009</v>
      </c>
      <c r="D6" s="78">
        <v>2010</v>
      </c>
      <c r="E6" s="60" t="s">
        <v>0</v>
      </c>
      <c r="F6" s="60" t="s">
        <v>18</v>
      </c>
      <c r="G6" s="61" t="s">
        <v>24</v>
      </c>
      <c r="H6" s="61" t="s">
        <v>25</v>
      </c>
      <c r="I6" s="61" t="s">
        <v>26</v>
      </c>
      <c r="J6" s="60" t="s">
        <v>29</v>
      </c>
      <c r="K6" s="69" t="s">
        <v>49</v>
      </c>
      <c r="L6" s="69" t="s">
        <v>50</v>
      </c>
      <c r="M6" s="69" t="s">
        <v>51</v>
      </c>
      <c r="N6" s="69" t="s">
        <v>52</v>
      </c>
      <c r="O6" s="69" t="s">
        <v>53</v>
      </c>
      <c r="P6" s="69" t="s">
        <v>54</v>
      </c>
      <c r="Q6" s="69" t="s">
        <v>55</v>
      </c>
      <c r="R6" s="69" t="s">
        <v>56</v>
      </c>
      <c r="S6" s="72" t="s">
        <v>59</v>
      </c>
      <c r="T6" s="72" t="s">
        <v>60</v>
      </c>
      <c r="U6" s="72" t="s">
        <v>61</v>
      </c>
      <c r="V6" s="72" t="s">
        <v>62</v>
      </c>
      <c r="W6" s="72" t="s">
        <v>63</v>
      </c>
      <c r="X6" s="72" t="s">
        <v>64</v>
      </c>
      <c r="Y6" s="72" t="s">
        <v>65</v>
      </c>
      <c r="Z6" s="72" t="s">
        <v>66</v>
      </c>
    </row>
    <row r="7" spans="1:26" s="2" customFormat="1" ht="12.75">
      <c r="A7" s="2" t="s">
        <v>5</v>
      </c>
      <c r="B7" s="49">
        <v>377.509877802221</v>
      </c>
      <c r="C7" s="49">
        <v>331.835932009801</v>
      </c>
      <c r="D7" s="92">
        <v>325.049111302091</v>
      </c>
      <c r="E7" s="50">
        <f aca="true" t="shared" si="0" ref="E7:E13">C7-0.6*(C7-F7)</f>
        <v>315.1343728039204</v>
      </c>
      <c r="F7" s="39">
        <v>304</v>
      </c>
      <c r="G7" s="40">
        <f>SUM(D7-B7)</f>
        <v>-52.460766500130035</v>
      </c>
      <c r="H7" s="40">
        <f>SUM(D7-C7)</f>
        <v>-6.786820707710035</v>
      </c>
      <c r="I7" s="40">
        <f>SUM(F7-C7)</f>
        <v>-27.835932009801013</v>
      </c>
      <c r="J7" s="43">
        <f>SUM(H7/I7)</f>
        <v>0.24381510578917925</v>
      </c>
      <c r="K7" s="86">
        <f aca="true" t="shared" si="1" ref="K7:K14">SUM(C7-(($C7-$E7)/(2017-2009)))</f>
        <v>329.74823710906594</v>
      </c>
      <c r="L7" s="86">
        <f aca="true" t="shared" si="2" ref="L7:R14">SUM(K7-(($C7-$E7)/(2017-2009)))</f>
        <v>327.66054220833087</v>
      </c>
      <c r="M7" s="86">
        <f t="shared" si="2"/>
        <v>325.5728473075958</v>
      </c>
      <c r="N7" s="86">
        <f t="shared" si="2"/>
        <v>323.4851524068607</v>
      </c>
      <c r="O7" s="86">
        <f t="shared" si="2"/>
        <v>321.39745750612565</v>
      </c>
      <c r="P7" s="86">
        <f t="shared" si="2"/>
        <v>319.3097626053906</v>
      </c>
      <c r="Q7" s="86">
        <f t="shared" si="2"/>
        <v>317.2220677046555</v>
      </c>
      <c r="R7" s="86">
        <f t="shared" si="2"/>
        <v>315.1343728039204</v>
      </c>
      <c r="S7" s="87">
        <f aca="true" t="shared" si="3" ref="S7:Z14">SUM(R7-(($R7-$F7)/(2025-2017)))</f>
        <v>313.74257620343036</v>
      </c>
      <c r="T7" s="87">
        <f t="shared" si="3"/>
        <v>312.3507796029403</v>
      </c>
      <c r="U7" s="87">
        <f t="shared" si="3"/>
        <v>310.9589830024502</v>
      </c>
      <c r="V7" s="87">
        <f t="shared" si="3"/>
        <v>309.56718640196016</v>
      </c>
      <c r="W7" s="87">
        <f t="shared" si="3"/>
        <v>308.1753898014701</v>
      </c>
      <c r="X7" s="87">
        <f t="shared" si="3"/>
        <v>306.78359320098</v>
      </c>
      <c r="Y7" s="87">
        <f t="shared" si="3"/>
        <v>305.39179660048995</v>
      </c>
      <c r="Z7" s="87">
        <f t="shared" si="3"/>
        <v>303.9999999999999</v>
      </c>
    </row>
    <row r="8" spans="1:26" s="2" customFormat="1" ht="12.75">
      <c r="A8" s="2" t="s">
        <v>1</v>
      </c>
      <c r="B8" s="49">
        <v>2998.75486609592</v>
      </c>
      <c r="C8" s="49">
        <v>2644.07420057829</v>
      </c>
      <c r="D8" s="92">
        <v>2469.37717065234</v>
      </c>
      <c r="E8" s="50">
        <f t="shared" si="0"/>
        <v>2224.629680231316</v>
      </c>
      <c r="F8" s="39">
        <v>1945</v>
      </c>
      <c r="G8" s="40">
        <f aca="true" t="shared" si="4" ref="G8:G21">SUM(D8-B8)</f>
        <v>-529.3776954435803</v>
      </c>
      <c r="H8" s="40">
        <f aca="true" t="shared" si="5" ref="H8:H21">SUM(D8-C8)</f>
        <v>-174.69702992595012</v>
      </c>
      <c r="I8" s="40">
        <f aca="true" t="shared" si="6" ref="I8:I14">SUM(F8-C8)</f>
        <v>-699.07420057829</v>
      </c>
      <c r="J8" s="43">
        <f aca="true" t="shared" si="7" ref="J8:J14">SUM(H8/I8)</f>
        <v>0.24989769295081524</v>
      </c>
      <c r="K8" s="86">
        <f t="shared" si="1"/>
        <v>2591.6436355349183</v>
      </c>
      <c r="L8" s="86">
        <f t="shared" si="2"/>
        <v>2539.2130704915467</v>
      </c>
      <c r="M8" s="86">
        <f t="shared" si="2"/>
        <v>2486.782505448175</v>
      </c>
      <c r="N8" s="86">
        <f t="shared" si="2"/>
        <v>2434.3519404048034</v>
      </c>
      <c r="O8" s="86">
        <f t="shared" si="2"/>
        <v>2381.9213753614317</v>
      </c>
      <c r="P8" s="86">
        <f t="shared" si="2"/>
        <v>2329.49081031806</v>
      </c>
      <c r="Q8" s="86">
        <f t="shared" si="2"/>
        <v>2277.0602452746884</v>
      </c>
      <c r="R8" s="86">
        <f t="shared" si="2"/>
        <v>2224.629680231317</v>
      </c>
      <c r="S8" s="87">
        <f t="shared" si="3"/>
        <v>2189.6759702024024</v>
      </c>
      <c r="T8" s="87">
        <f t="shared" si="3"/>
        <v>2154.722260173488</v>
      </c>
      <c r="U8" s="87">
        <f t="shared" si="3"/>
        <v>2119.7685501445735</v>
      </c>
      <c r="V8" s="87">
        <f t="shared" si="3"/>
        <v>2084.814840115659</v>
      </c>
      <c r="W8" s="87">
        <f t="shared" si="3"/>
        <v>2049.8611300867447</v>
      </c>
      <c r="X8" s="87">
        <f t="shared" si="3"/>
        <v>2014.90742005783</v>
      </c>
      <c r="Y8" s="87">
        <f t="shared" si="3"/>
        <v>1979.9537100289153</v>
      </c>
      <c r="Z8" s="87">
        <f t="shared" si="3"/>
        <v>1945.0000000000007</v>
      </c>
    </row>
    <row r="9" spans="1:26" s="2" customFormat="1" ht="12.75">
      <c r="A9" s="2" t="s">
        <v>2</v>
      </c>
      <c r="B9" s="49">
        <v>1871.29198436542</v>
      </c>
      <c r="C9" s="49">
        <v>1395.11726627657</v>
      </c>
      <c r="D9" s="92">
        <v>1384.73373969023</v>
      </c>
      <c r="E9" s="50">
        <f t="shared" si="0"/>
        <v>1368.046906510628</v>
      </c>
      <c r="F9" s="40">
        <v>1350</v>
      </c>
      <c r="G9" s="40">
        <f t="shared" si="4"/>
        <v>-486.5582446751898</v>
      </c>
      <c r="H9" s="40">
        <f t="shared" si="5"/>
        <v>-10.38352658633994</v>
      </c>
      <c r="I9" s="40">
        <f t="shared" si="6"/>
        <v>-45.117266276570035</v>
      </c>
      <c r="J9" s="43">
        <f t="shared" si="7"/>
        <v>0.23014529565440972</v>
      </c>
      <c r="K9" s="86">
        <f t="shared" si="1"/>
        <v>1391.7334713058274</v>
      </c>
      <c r="L9" s="86">
        <f t="shared" si="2"/>
        <v>1388.3496763350847</v>
      </c>
      <c r="M9" s="86">
        <f t="shared" si="2"/>
        <v>1384.965881364342</v>
      </c>
      <c r="N9" s="86">
        <f t="shared" si="2"/>
        <v>1381.5820863935994</v>
      </c>
      <c r="O9" s="86">
        <f t="shared" si="2"/>
        <v>1378.1982914228568</v>
      </c>
      <c r="P9" s="86">
        <f t="shared" si="2"/>
        <v>1374.814496452114</v>
      </c>
      <c r="Q9" s="86">
        <f t="shared" si="2"/>
        <v>1371.4307014813714</v>
      </c>
      <c r="R9" s="86">
        <f t="shared" si="2"/>
        <v>1368.0469065106288</v>
      </c>
      <c r="S9" s="87">
        <f t="shared" si="3"/>
        <v>1365.7910431968003</v>
      </c>
      <c r="T9" s="87">
        <f t="shared" si="3"/>
        <v>1363.5351798829718</v>
      </c>
      <c r="U9" s="87">
        <f t="shared" si="3"/>
        <v>1361.2793165691432</v>
      </c>
      <c r="V9" s="87">
        <f t="shared" si="3"/>
        <v>1359.0234532553147</v>
      </c>
      <c r="W9" s="87">
        <f t="shared" si="3"/>
        <v>1356.7675899414862</v>
      </c>
      <c r="X9" s="87">
        <f t="shared" si="3"/>
        <v>1354.5117266276577</v>
      </c>
      <c r="Y9" s="87">
        <f t="shared" si="3"/>
        <v>1352.2558633138292</v>
      </c>
      <c r="Z9" s="87">
        <f t="shared" si="3"/>
        <v>1350.0000000000007</v>
      </c>
    </row>
    <row r="10" spans="1:26" s="2" customFormat="1" ht="12.75">
      <c r="A10" s="2" t="s">
        <v>3</v>
      </c>
      <c r="B10" s="49">
        <v>4896.3488348839</v>
      </c>
      <c r="C10" s="49">
        <v>3742.92131072834</v>
      </c>
      <c r="D10" s="91">
        <v>3801.75098575794</v>
      </c>
      <c r="E10" s="50">
        <f t="shared" si="0"/>
        <v>3447.768524291336</v>
      </c>
      <c r="F10" s="39">
        <v>3251</v>
      </c>
      <c r="G10" s="40">
        <f t="shared" si="4"/>
        <v>-1094.5978491259602</v>
      </c>
      <c r="H10" s="40">
        <f t="shared" si="5"/>
        <v>58.82967502959991</v>
      </c>
      <c r="I10" s="40">
        <f t="shared" si="6"/>
        <v>-491.9213107283399</v>
      </c>
      <c r="J10" s="43">
        <f t="shared" si="7"/>
        <v>-0.11959163741553817</v>
      </c>
      <c r="K10" s="86">
        <f t="shared" si="1"/>
        <v>3706.0272124237144</v>
      </c>
      <c r="L10" s="86">
        <f t="shared" si="2"/>
        <v>3669.133114119089</v>
      </c>
      <c r="M10" s="86">
        <f t="shared" si="2"/>
        <v>3632.2390158144635</v>
      </c>
      <c r="N10" s="86">
        <f t="shared" si="2"/>
        <v>3595.344917509838</v>
      </c>
      <c r="O10" s="86">
        <f t="shared" si="2"/>
        <v>3558.4508192052126</v>
      </c>
      <c r="P10" s="86">
        <f t="shared" si="2"/>
        <v>3521.556720900587</v>
      </c>
      <c r="Q10" s="86">
        <f t="shared" si="2"/>
        <v>3484.6626225959617</v>
      </c>
      <c r="R10" s="86">
        <f t="shared" si="2"/>
        <v>3447.7685242913362</v>
      </c>
      <c r="S10" s="87">
        <f t="shared" si="3"/>
        <v>3423.1724587549193</v>
      </c>
      <c r="T10" s="87">
        <f t="shared" si="3"/>
        <v>3398.5763932185023</v>
      </c>
      <c r="U10" s="87">
        <f t="shared" si="3"/>
        <v>3373.9803276820853</v>
      </c>
      <c r="V10" s="87">
        <f t="shared" si="3"/>
        <v>3349.3842621456683</v>
      </c>
      <c r="W10" s="87">
        <f t="shared" si="3"/>
        <v>3324.7881966092514</v>
      </c>
      <c r="X10" s="87">
        <f t="shared" si="3"/>
        <v>3300.1921310728344</v>
      </c>
      <c r="Y10" s="87">
        <f t="shared" si="3"/>
        <v>3275.5960655364174</v>
      </c>
      <c r="Z10" s="87">
        <f t="shared" si="3"/>
        <v>3251.0000000000005</v>
      </c>
    </row>
    <row r="11" spans="1:26" s="2" customFormat="1" ht="12.75">
      <c r="A11" s="2" t="s">
        <v>7</v>
      </c>
      <c r="B11" s="49">
        <v>516.092016049176</v>
      </c>
      <c r="C11" s="49">
        <v>445.408159644584</v>
      </c>
      <c r="D11" s="91">
        <v>444.365787099299</v>
      </c>
      <c r="E11" s="50">
        <f t="shared" si="0"/>
        <v>401.96326385783357</v>
      </c>
      <c r="F11" s="39">
        <v>373</v>
      </c>
      <c r="G11" s="40">
        <f t="shared" si="4"/>
        <v>-71.726228949877</v>
      </c>
      <c r="H11" s="40">
        <f t="shared" si="5"/>
        <v>-1.0423725452849908</v>
      </c>
      <c r="I11" s="40">
        <f t="shared" si="6"/>
        <v>-72.40815964458398</v>
      </c>
      <c r="J11" s="43">
        <f t="shared" si="7"/>
        <v>0.014395788408398787</v>
      </c>
      <c r="K11" s="86">
        <f t="shared" si="1"/>
        <v>439.9775476712402</v>
      </c>
      <c r="L11" s="86">
        <f t="shared" si="2"/>
        <v>434.5469356978964</v>
      </c>
      <c r="M11" s="86">
        <f t="shared" si="2"/>
        <v>429.1163237245526</v>
      </c>
      <c r="N11" s="86">
        <f t="shared" si="2"/>
        <v>423.6857117512088</v>
      </c>
      <c r="O11" s="86">
        <f t="shared" si="2"/>
        <v>418.25509977786504</v>
      </c>
      <c r="P11" s="86">
        <f t="shared" si="2"/>
        <v>412.82448780452125</v>
      </c>
      <c r="Q11" s="86">
        <f t="shared" si="2"/>
        <v>407.39387583117747</v>
      </c>
      <c r="R11" s="86">
        <f t="shared" si="2"/>
        <v>401.9632638578337</v>
      </c>
      <c r="S11" s="87">
        <f t="shared" si="3"/>
        <v>398.34285587560447</v>
      </c>
      <c r="T11" s="87">
        <f t="shared" si="3"/>
        <v>394.72244789337526</v>
      </c>
      <c r="U11" s="87">
        <f t="shared" si="3"/>
        <v>391.10203991114605</v>
      </c>
      <c r="V11" s="87">
        <f t="shared" si="3"/>
        <v>387.48163192891684</v>
      </c>
      <c r="W11" s="87">
        <f t="shared" si="3"/>
        <v>383.86122394668763</v>
      </c>
      <c r="X11" s="87">
        <f t="shared" si="3"/>
        <v>380.2408159644584</v>
      </c>
      <c r="Y11" s="87">
        <f t="shared" si="3"/>
        <v>376.6204079822292</v>
      </c>
      <c r="Z11" s="87">
        <f t="shared" si="3"/>
        <v>373</v>
      </c>
    </row>
    <row r="12" spans="1:26" s="2" customFormat="1" ht="12.75">
      <c r="A12" s="2" t="s">
        <v>6</v>
      </c>
      <c r="B12" s="49">
        <v>120.887107039095</v>
      </c>
      <c r="C12" s="49">
        <v>98.9468183490836</v>
      </c>
      <c r="D12" s="92">
        <v>96.6787781018953</v>
      </c>
      <c r="E12" s="50">
        <f t="shared" si="0"/>
        <v>99.57872733963345</v>
      </c>
      <c r="F12" s="39">
        <v>100</v>
      </c>
      <c r="G12" s="40">
        <f t="shared" si="4"/>
        <v>-24.208328937199695</v>
      </c>
      <c r="H12" s="40">
        <f t="shared" si="5"/>
        <v>-2.2680402471882957</v>
      </c>
      <c r="I12" s="40">
        <f t="shared" si="6"/>
        <v>1.0531816509164003</v>
      </c>
      <c r="J12" s="43">
        <f t="shared" si="7"/>
        <v>-2.153512877113664</v>
      </c>
      <c r="K12" s="86">
        <f t="shared" si="1"/>
        <v>99.02580697290233</v>
      </c>
      <c r="L12" s="86">
        <f t="shared" si="2"/>
        <v>99.10479559672106</v>
      </c>
      <c r="M12" s="86">
        <f t="shared" si="2"/>
        <v>99.18378422053979</v>
      </c>
      <c r="N12" s="86">
        <f t="shared" si="2"/>
        <v>99.26277284435852</v>
      </c>
      <c r="O12" s="86">
        <f t="shared" si="2"/>
        <v>99.34176146817725</v>
      </c>
      <c r="P12" s="86">
        <f t="shared" si="2"/>
        <v>99.42075009199598</v>
      </c>
      <c r="Q12" s="86">
        <f t="shared" si="2"/>
        <v>99.49973871581471</v>
      </c>
      <c r="R12" s="86">
        <f t="shared" si="2"/>
        <v>99.57872733963345</v>
      </c>
      <c r="S12" s="87">
        <f t="shared" si="3"/>
        <v>99.63138642217926</v>
      </c>
      <c r="T12" s="87">
        <f t="shared" si="3"/>
        <v>99.68404550472508</v>
      </c>
      <c r="U12" s="87">
        <f t="shared" si="3"/>
        <v>99.73670458727089</v>
      </c>
      <c r="V12" s="87">
        <f t="shared" si="3"/>
        <v>99.78936366981671</v>
      </c>
      <c r="W12" s="87">
        <f t="shared" si="3"/>
        <v>99.84202275236252</v>
      </c>
      <c r="X12" s="87">
        <f t="shared" si="3"/>
        <v>99.89468183490834</v>
      </c>
      <c r="Y12" s="87">
        <f t="shared" si="3"/>
        <v>99.94734091745416</v>
      </c>
      <c r="Z12" s="87">
        <f t="shared" si="3"/>
        <v>99.99999999999997</v>
      </c>
    </row>
    <row r="13" spans="1:26" s="2" customFormat="1" ht="12.75">
      <c r="A13" s="2" t="s">
        <v>4</v>
      </c>
      <c r="B13" s="49">
        <v>17.4994786025832</v>
      </c>
      <c r="C13" s="49">
        <v>16.9481108066609</v>
      </c>
      <c r="D13" s="91">
        <v>18.2435295091107</v>
      </c>
      <c r="E13" s="50">
        <f t="shared" si="0"/>
        <v>16.97924432266436</v>
      </c>
      <c r="F13" s="39">
        <v>17</v>
      </c>
      <c r="G13" s="40">
        <f t="shared" si="4"/>
        <v>0.7440509065275016</v>
      </c>
      <c r="H13" s="40">
        <f t="shared" si="5"/>
        <v>1.2954187024498012</v>
      </c>
      <c r="I13" s="40">
        <f t="shared" si="6"/>
        <v>0.05188919333910036</v>
      </c>
      <c r="J13" s="43">
        <f t="shared" si="7"/>
        <v>24.965096180704297</v>
      </c>
      <c r="K13" s="86">
        <f t="shared" si="1"/>
        <v>16.95200249616133</v>
      </c>
      <c r="L13" s="86">
        <f t="shared" si="2"/>
        <v>16.955894185661762</v>
      </c>
      <c r="M13" s="86">
        <f t="shared" si="2"/>
        <v>16.959785875162193</v>
      </c>
      <c r="N13" s="86">
        <f t="shared" si="2"/>
        <v>16.963677564662625</v>
      </c>
      <c r="O13" s="86">
        <f t="shared" si="2"/>
        <v>16.967569254163056</v>
      </c>
      <c r="P13" s="86">
        <f t="shared" si="2"/>
        <v>16.971460943663487</v>
      </c>
      <c r="Q13" s="86">
        <f t="shared" si="2"/>
        <v>16.97535263316392</v>
      </c>
      <c r="R13" s="86">
        <f t="shared" si="2"/>
        <v>16.97924432266435</v>
      </c>
      <c r="S13" s="87">
        <f t="shared" si="3"/>
        <v>16.981838782331305</v>
      </c>
      <c r="T13" s="87">
        <f t="shared" si="3"/>
        <v>16.98443324199826</v>
      </c>
      <c r="U13" s="87">
        <f t="shared" si="3"/>
        <v>16.987027701665216</v>
      </c>
      <c r="V13" s="87">
        <f t="shared" si="3"/>
        <v>16.98962216133217</v>
      </c>
      <c r="W13" s="87">
        <f t="shared" si="3"/>
        <v>16.992216620999127</v>
      </c>
      <c r="X13" s="87">
        <f t="shared" si="3"/>
        <v>16.994811080666082</v>
      </c>
      <c r="Y13" s="87">
        <f t="shared" si="3"/>
        <v>16.997405540333038</v>
      </c>
      <c r="Z13" s="87">
        <f t="shared" si="3"/>
        <v>16.999999999999993</v>
      </c>
    </row>
    <row r="14" spans="1:26" s="2" customFormat="1" ht="12.75">
      <c r="A14" s="9" t="s">
        <v>13</v>
      </c>
      <c r="B14" s="23">
        <f>SUM(B7:B13)</f>
        <v>10798.384164838317</v>
      </c>
      <c r="C14" s="51">
        <f>SUM(C7:C13)</f>
        <v>8675.25179839333</v>
      </c>
      <c r="D14" s="93">
        <f>SUM(D7:D13)</f>
        <v>8540.199102112907</v>
      </c>
      <c r="E14" s="23">
        <f>SUM(E7:E13)</f>
        <v>7874.100719357331</v>
      </c>
      <c r="F14" s="23">
        <v>7341</v>
      </c>
      <c r="G14" s="23">
        <f t="shared" si="4"/>
        <v>-2258.18506272541</v>
      </c>
      <c r="H14" s="23">
        <f t="shared" si="5"/>
        <v>-135.05269628042333</v>
      </c>
      <c r="I14" s="23">
        <f t="shared" si="6"/>
        <v>-1334.2517983933303</v>
      </c>
      <c r="J14" s="62">
        <f t="shared" si="7"/>
        <v>0.10121979707507242</v>
      </c>
      <c r="K14" s="88">
        <f t="shared" si="1"/>
        <v>8575.10791351383</v>
      </c>
      <c r="L14" s="88">
        <f t="shared" si="2"/>
        <v>8474.96402863433</v>
      </c>
      <c r="M14" s="88">
        <f t="shared" si="2"/>
        <v>8374.820143754829</v>
      </c>
      <c r="N14" s="88">
        <f t="shared" si="2"/>
        <v>8274.676258875328</v>
      </c>
      <c r="O14" s="88">
        <f t="shared" si="2"/>
        <v>8174.5323739958285</v>
      </c>
      <c r="P14" s="88">
        <f t="shared" si="2"/>
        <v>8074.388489116329</v>
      </c>
      <c r="Q14" s="88">
        <f t="shared" si="2"/>
        <v>7974.244604236829</v>
      </c>
      <c r="R14" s="88">
        <f t="shared" si="2"/>
        <v>7874.10071935733</v>
      </c>
      <c r="S14" s="89">
        <f t="shared" si="3"/>
        <v>7807.463129437663</v>
      </c>
      <c r="T14" s="89">
        <f t="shared" si="3"/>
        <v>7740.825539517997</v>
      </c>
      <c r="U14" s="89">
        <f t="shared" si="3"/>
        <v>7674.18794959833</v>
      </c>
      <c r="V14" s="89">
        <f t="shared" si="3"/>
        <v>7607.550359678664</v>
      </c>
      <c r="W14" s="89">
        <f t="shared" si="3"/>
        <v>7540.9127697589975</v>
      </c>
      <c r="X14" s="89">
        <f t="shared" si="3"/>
        <v>7474.275179839331</v>
      </c>
      <c r="Y14" s="89">
        <f t="shared" si="3"/>
        <v>7407.637589919665</v>
      </c>
      <c r="Z14" s="89">
        <f t="shared" si="3"/>
        <v>7340.999999999998</v>
      </c>
    </row>
    <row r="15" spans="2:9" ht="12.75">
      <c r="B15" s="52"/>
      <c r="C15" s="22"/>
      <c r="D15" s="22"/>
      <c r="E15" s="52"/>
      <c r="G15" s="40"/>
      <c r="H15" s="40"/>
      <c r="I15" s="40"/>
    </row>
    <row r="16" spans="1:10" ht="12.75">
      <c r="A16" s="10" t="s">
        <v>10</v>
      </c>
      <c r="B16" s="38">
        <v>1985</v>
      </c>
      <c r="C16" s="38">
        <v>2009</v>
      </c>
      <c r="D16" s="38">
        <v>2010</v>
      </c>
      <c r="E16" s="52"/>
      <c r="G16" s="40"/>
      <c r="H16" s="40"/>
      <c r="I16" s="40"/>
      <c r="J16" s="10"/>
    </row>
    <row r="17" spans="1:13" ht="12.75">
      <c r="A17" s="16" t="s">
        <v>20</v>
      </c>
      <c r="B17" s="49">
        <v>7189.98785336565</v>
      </c>
      <c r="C17" s="49">
        <v>5295.44169000421</v>
      </c>
      <c r="D17" s="49">
        <v>5038.01634027988</v>
      </c>
      <c r="E17" s="52"/>
      <c r="F17" s="1"/>
      <c r="G17" s="40">
        <f t="shared" si="4"/>
        <v>-2151.9715130857703</v>
      </c>
      <c r="H17" s="40">
        <f t="shared" si="5"/>
        <v>-257.42534972432986</v>
      </c>
      <c r="I17" s="40"/>
      <c r="K17" s="1"/>
      <c r="M17" s="1"/>
    </row>
    <row r="18" spans="1:13" ht="12.75">
      <c r="A18" s="16" t="s">
        <v>21</v>
      </c>
      <c r="B18" s="49">
        <v>2127.3725157491</v>
      </c>
      <c r="C18" s="49">
        <v>2018.9111479991</v>
      </c>
      <c r="D18" s="49">
        <v>2109.42003780346</v>
      </c>
      <c r="E18" s="54"/>
      <c r="F18" s="1"/>
      <c r="G18" s="40">
        <f t="shared" si="4"/>
        <v>-17.952477945639657</v>
      </c>
      <c r="H18" s="40">
        <f t="shared" si="5"/>
        <v>90.50888980436025</v>
      </c>
      <c r="I18" s="40"/>
      <c r="K18" s="8"/>
      <c r="L18" s="8"/>
      <c r="M18" s="1"/>
    </row>
    <row r="19" spans="1:13" ht="12.75">
      <c r="A19" s="16" t="s">
        <v>36</v>
      </c>
      <c r="B19" s="49">
        <v>175.915716599072</v>
      </c>
      <c r="C19" s="49">
        <v>87.0989608249512</v>
      </c>
      <c r="D19" s="49">
        <v>84.1928024244909</v>
      </c>
      <c r="E19" s="54"/>
      <c r="F19" s="1"/>
      <c r="G19" s="40">
        <f t="shared" si="4"/>
        <v>-91.72291417458109</v>
      </c>
      <c r="H19" s="40">
        <f t="shared" si="5"/>
        <v>-2.906158400460299</v>
      </c>
      <c r="I19" s="40"/>
      <c r="K19" s="8"/>
      <c r="L19" s="8"/>
      <c r="M19" s="1"/>
    </row>
    <row r="20" spans="1:13" ht="12.75">
      <c r="A20" s="16" t="s">
        <v>31</v>
      </c>
      <c r="B20" s="49">
        <v>1305.1080791245</v>
      </c>
      <c r="C20" s="49">
        <v>1273.79999956508</v>
      </c>
      <c r="D20" s="49">
        <v>1308.56992160508</v>
      </c>
      <c r="E20" s="54"/>
      <c r="F20" s="13"/>
      <c r="G20" s="40">
        <f t="shared" si="4"/>
        <v>3.461842480580117</v>
      </c>
      <c r="H20" s="40">
        <f t="shared" si="5"/>
        <v>34.76992203999998</v>
      </c>
      <c r="I20" s="40"/>
      <c r="J20" s="15"/>
      <c r="K20" s="1"/>
      <c r="M20" s="7"/>
    </row>
    <row r="21" spans="1:13" ht="12.75">
      <c r="A21" s="9" t="s">
        <v>8</v>
      </c>
      <c r="B21" s="55">
        <f>SUM(B17:B20)</f>
        <v>10798.384164838324</v>
      </c>
      <c r="C21" s="53">
        <f>SUM(C17:C20)</f>
        <v>8675.251798393341</v>
      </c>
      <c r="D21" s="23">
        <f>SUM(D17:D20)</f>
        <v>8540.19910211291</v>
      </c>
      <c r="E21" s="52"/>
      <c r="F21" s="7"/>
      <c r="G21" s="23">
        <f t="shared" si="4"/>
        <v>-2258.1850627254134</v>
      </c>
      <c r="H21" s="23">
        <f t="shared" si="5"/>
        <v>-135.0526962804306</v>
      </c>
      <c r="I21" s="40"/>
      <c r="K21" s="1"/>
      <c r="M21" s="1"/>
    </row>
    <row r="22" spans="1:13" ht="12.75">
      <c r="A22" s="14"/>
      <c r="B22" s="1"/>
      <c r="C22" s="8"/>
      <c r="E22" s="1"/>
      <c r="F22" s="13"/>
      <c r="J22" s="2"/>
      <c r="K22" s="8"/>
      <c r="L22" s="8"/>
      <c r="M22" s="1"/>
    </row>
    <row r="23" spans="1:13" ht="12.75">
      <c r="A23" s="14"/>
      <c r="B23" s="1"/>
      <c r="C23" s="8"/>
      <c r="E23" s="1"/>
      <c r="F23" s="13"/>
      <c r="J23" s="9"/>
      <c r="K23" s="6"/>
      <c r="L23" s="6"/>
      <c r="M23" s="6"/>
    </row>
    <row r="24" spans="1:6" ht="12.75">
      <c r="A24" s="34"/>
      <c r="B24" s="1"/>
      <c r="C24" s="1"/>
      <c r="E24" s="1"/>
      <c r="F24" s="7"/>
    </row>
    <row r="25" spans="1:6" ht="12.75">
      <c r="A25" s="2"/>
      <c r="B25" s="1"/>
      <c r="C25" s="1"/>
      <c r="E25" s="1"/>
      <c r="F25" s="1"/>
    </row>
    <row r="26" spans="1:6" ht="12.75">
      <c r="A26" s="2"/>
      <c r="B26" s="1"/>
      <c r="C26" s="8"/>
      <c r="D26" s="8"/>
      <c r="E26" s="8"/>
      <c r="F26" s="1"/>
    </row>
    <row r="27" spans="1:6" ht="12.75">
      <c r="A27" s="9"/>
      <c r="B27" s="1"/>
      <c r="C27" s="6"/>
      <c r="D27" s="6"/>
      <c r="E27" s="6"/>
      <c r="F27" s="6"/>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S6"/>
  <sheetViews>
    <sheetView zoomScale="75" zoomScaleNormal="75" zoomScalePageLayoutView="0" workbookViewId="0" topLeftCell="A1">
      <selection activeCell="R13" sqref="R13"/>
    </sheetView>
  </sheetViews>
  <sheetFormatPr defaultColWidth="9.140625" defaultRowHeight="12.75"/>
  <cols>
    <col min="1" max="1" width="10.8515625" style="0" customWidth="1"/>
    <col min="2" max="2" width="8.140625" style="0" bestFit="1" customWidth="1"/>
    <col min="3" max="5" width="7.140625" style="0" bestFit="1" customWidth="1"/>
    <col min="6" max="6" width="8.7109375" style="0" customWidth="1"/>
    <col min="7" max="7" width="8.140625" style="0" bestFit="1" customWidth="1"/>
    <col min="8" max="8" width="7.140625" style="0" bestFit="1" customWidth="1"/>
    <col min="9" max="9" width="8.140625" style="0" bestFit="1" customWidth="1"/>
    <col min="10" max="10" width="8.140625" style="0" customWidth="1"/>
    <col min="11" max="11" width="7.421875" style="0" customWidth="1"/>
    <col min="13" max="13" width="11.421875" style="0" customWidth="1"/>
    <col min="14" max="14" width="11.57421875" style="0" customWidth="1"/>
  </cols>
  <sheetData>
    <row r="1" spans="1:19" s="17" customFormat="1" ht="102">
      <c r="A1" s="24"/>
      <c r="B1" s="41">
        <v>1985</v>
      </c>
      <c r="C1" s="41">
        <v>2009</v>
      </c>
      <c r="D1" s="41">
        <v>2010</v>
      </c>
      <c r="E1" s="25" t="s">
        <v>0</v>
      </c>
      <c r="F1" s="25" t="s">
        <v>22</v>
      </c>
      <c r="G1" s="25" t="s">
        <v>24</v>
      </c>
      <c r="H1" s="25" t="s">
        <v>25</v>
      </c>
      <c r="I1" s="25" t="s">
        <v>26</v>
      </c>
      <c r="J1" s="24" t="s">
        <v>29</v>
      </c>
      <c r="K1" s="24" t="s">
        <v>40</v>
      </c>
      <c r="L1" s="24" t="s">
        <v>41</v>
      </c>
      <c r="M1" s="24" t="s">
        <v>42</v>
      </c>
      <c r="N1" s="24" t="s">
        <v>43</v>
      </c>
      <c r="O1" s="24" t="s">
        <v>44</v>
      </c>
      <c r="P1" s="24" t="s">
        <v>45</v>
      </c>
      <c r="Q1" s="24" t="s">
        <v>46</v>
      </c>
      <c r="R1" s="24" t="s">
        <v>47</v>
      </c>
      <c r="S1" s="24" t="s">
        <v>48</v>
      </c>
    </row>
    <row r="2" spans="1:19" s="2" customFormat="1" ht="12.75">
      <c r="A2" s="34" t="s">
        <v>14</v>
      </c>
      <c r="B2" s="19">
        <f>SUM(Nitrogen!B18)</f>
        <v>369.7823391498407</v>
      </c>
      <c r="C2" s="19">
        <f>SUM(Nitrogen!C18)</f>
        <v>282.66419793723253</v>
      </c>
      <c r="D2" s="56">
        <f>SUM(Nitrogen!D18)</f>
        <v>276.09872667151956</v>
      </c>
      <c r="E2" s="19">
        <f>SUM(Nitrogen!E18)</f>
        <v>237.42874548568335</v>
      </c>
      <c r="F2" s="19">
        <f>SUM(Nitrogen!F18)</f>
        <v>207.2717771846506</v>
      </c>
      <c r="G2" s="19">
        <f>SUM(D2-B2)</f>
        <v>-93.68361247832115</v>
      </c>
      <c r="H2" s="19">
        <f>SUM(D2-C2)</f>
        <v>-6.565471265712972</v>
      </c>
      <c r="I2" s="19">
        <f>SUM(F2-C2)</f>
        <v>-75.39242075258193</v>
      </c>
      <c r="J2" s="43">
        <f>SUM(H2/I2)</f>
        <v>0.08708396945177181</v>
      </c>
      <c r="K2" s="58">
        <v>0.075</v>
      </c>
      <c r="L2" s="43">
        <v>0.01</v>
      </c>
      <c r="M2" s="44">
        <v>0.15</v>
      </c>
      <c r="N2" s="57">
        <v>0.225</v>
      </c>
      <c r="O2" s="43">
        <v>0.3</v>
      </c>
      <c r="P2" s="58">
        <v>0.375</v>
      </c>
      <c r="Q2" s="43">
        <v>0.45</v>
      </c>
      <c r="R2" s="58">
        <v>0.525</v>
      </c>
      <c r="S2" s="43">
        <v>0.6</v>
      </c>
    </row>
    <row r="3" spans="1:19" ht="12.75">
      <c r="A3" s="34" t="s">
        <v>15</v>
      </c>
      <c r="B3" s="19">
        <f>SUM(Phosphorus!B15)</f>
        <v>25.62064962555529</v>
      </c>
      <c r="C3" s="19">
        <f>SUM(Phosphorus!C15)</f>
        <v>19.228893322576848</v>
      </c>
      <c r="D3" s="56">
        <f>SUM(Phosphorus!D15)</f>
        <v>19.13241199498879</v>
      </c>
      <c r="E3" s="18">
        <f>SUM(Phosphorus!E15)</f>
        <v>16.41858135490276</v>
      </c>
      <c r="F3" s="18">
        <f>SUM(Phosphorus!F15)</f>
        <v>14.545040043120029</v>
      </c>
      <c r="G3" s="18">
        <f>SUM(D3-B3)</f>
        <v>-6.488237630566502</v>
      </c>
      <c r="H3" s="18">
        <f>SUM(D3-C3)</f>
        <v>-0.09648132758805872</v>
      </c>
      <c r="I3" s="18">
        <f>SUM(F3-C3)</f>
        <v>-4.6838532794568195</v>
      </c>
      <c r="J3" s="42">
        <f>SUM(H3/I3)</f>
        <v>0.020598708335126913</v>
      </c>
      <c r="K3" s="58">
        <v>0.075</v>
      </c>
      <c r="L3" s="42">
        <v>0.01</v>
      </c>
      <c r="M3" s="44">
        <v>0.15</v>
      </c>
      <c r="N3" s="57">
        <v>0.225</v>
      </c>
      <c r="O3" s="43">
        <v>0.3</v>
      </c>
      <c r="P3" s="58">
        <v>0.375</v>
      </c>
      <c r="Q3" s="43">
        <v>0.45</v>
      </c>
      <c r="R3" s="58">
        <v>0.525</v>
      </c>
      <c r="S3" s="43">
        <v>0.6</v>
      </c>
    </row>
    <row r="4" spans="1:19" ht="12.75">
      <c r="A4" s="34" t="s">
        <v>16</v>
      </c>
      <c r="B4" s="40">
        <f>SUM(Sediment!B14)</f>
        <v>10798.384164838317</v>
      </c>
      <c r="C4" s="40">
        <f>SUM(Sediment!C14)</f>
        <v>8675.25179839333</v>
      </c>
      <c r="D4" s="40">
        <f>SUM(Sediment!D14)</f>
        <v>8540.199102112907</v>
      </c>
      <c r="E4" s="22">
        <f>SUM(Sediment!E14)</f>
        <v>7874.100719357331</v>
      </c>
      <c r="F4" s="22">
        <f>SUM(Sediment!F14)</f>
        <v>7341</v>
      </c>
      <c r="G4" s="22">
        <f>SUM(D4-B4)</f>
        <v>-2258.18506272541</v>
      </c>
      <c r="H4" s="22">
        <f>SUM(D4-C4)</f>
        <v>-135.05269628042333</v>
      </c>
      <c r="I4" s="22">
        <f>SUM(F4-C4)</f>
        <v>-1334.2517983933303</v>
      </c>
      <c r="J4" s="42">
        <f>SUM(H4/I4)</f>
        <v>0.10121979707507242</v>
      </c>
      <c r="K4" s="58">
        <v>0.075</v>
      </c>
      <c r="L4" s="42">
        <v>0.01</v>
      </c>
      <c r="M4" s="44">
        <v>0.15</v>
      </c>
      <c r="N4" s="57">
        <v>0.225</v>
      </c>
      <c r="O4" s="43">
        <v>0.3</v>
      </c>
      <c r="P4" s="58">
        <v>0.375</v>
      </c>
      <c r="Q4" s="43">
        <v>0.45</v>
      </c>
      <c r="R4" s="58">
        <v>0.525</v>
      </c>
      <c r="S4" s="43">
        <v>0.6</v>
      </c>
    </row>
    <row r="5" spans="1:4" ht="12.75">
      <c r="A5" s="2"/>
      <c r="B5" s="2"/>
      <c r="C5" s="2"/>
      <c r="D5" s="2"/>
    </row>
    <row r="6" spans="1:13" ht="12.75">
      <c r="A6" s="34"/>
      <c r="B6" s="2"/>
      <c r="C6" s="2"/>
      <c r="D6" s="2"/>
      <c r="M6" s="44"/>
    </row>
  </sheetData>
  <sheetProtection/>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Nsylvest</dc:creator>
  <cp:keywords/>
  <dc:description/>
  <cp:lastModifiedBy>nsylvest</cp:lastModifiedBy>
  <cp:lastPrinted>2011-08-31T20:20:05Z</cp:lastPrinted>
  <dcterms:created xsi:type="dcterms:W3CDTF">2011-03-18T13:56:45Z</dcterms:created>
  <dcterms:modified xsi:type="dcterms:W3CDTF">2011-09-29T18:58:45Z</dcterms:modified>
  <cp:category/>
  <cp:version/>
  <cp:contentType/>
  <cp:contentStatus/>
</cp:coreProperties>
</file>