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21" windowWidth="15480" windowHeight="11640" activeTab="1"/>
  </bookViews>
  <sheets>
    <sheet name="Summary" sheetId="1" r:id="rId1"/>
    <sheet name="All Grants" sheetId="2" r:id="rId2"/>
    <sheet name="Funding Sources" sheetId="3" r:id="rId3"/>
    <sheet name="DDOE" sheetId="4" r:id="rId4"/>
    <sheet name="NRCS" sheetId="5" r:id="rId5"/>
    <sheet name="Altria" sheetId="6" r:id="rId6"/>
  </sheets>
  <definedNames/>
  <calcPr fullCalcOnLoad="1"/>
</workbook>
</file>

<file path=xl/sharedStrings.xml><?xml version="1.0" encoding="utf-8"?>
<sst xmlns="http://schemas.openxmlformats.org/spreadsheetml/2006/main" count="717" uniqueCount="222">
  <si>
    <t>Fauquier County. Both Rappahannock &amp; Potomac drainages included.</t>
  </si>
  <si>
    <t>City of Lexington</t>
  </si>
  <si>
    <t>Rockingham County</t>
  </si>
  <si>
    <t>Essex,Gloucester,King and Queen,King William,Mathews,Lancaster,Middlesex,Northumberland,Richmond,and Westmoreland Counties</t>
  </si>
  <si>
    <t>Clarke County</t>
  </si>
  <si>
    <t>Jefferson and Berkeley Counties, WV Frederick,Shenandoah and Loudoun Counties, VA</t>
  </si>
  <si>
    <t>DC</t>
  </si>
  <si>
    <t>Franklin County</t>
  </si>
  <si>
    <t>Centre County</t>
  </si>
  <si>
    <t>Re-enrollment work will focus on south-central PA from Lancaster to Harrisburg and adjoining areas.</t>
  </si>
  <si>
    <t>Potter County</t>
  </si>
  <si>
    <t>City of Lancaster</t>
  </si>
  <si>
    <t xml:space="preserve">Lancaster County, PA. Limited work may occur in nearby counties in south-central PA </t>
  </si>
  <si>
    <t>City of Charlottesville, Counties of Albemarle, Fluvanna, Nelson, Louisa, Greene, Madison, Orange, Rappahannock, Culpeper, Hanover, Caroline, Amelia, Nottoway, Prince Edward</t>
  </si>
  <si>
    <t xml:space="preserve"> Southwest of Frostburg, Maryland</t>
  </si>
  <si>
    <t>Town of Centreville, Maryland.</t>
  </si>
  <si>
    <t>South Anne Arundel County, MD.</t>
  </si>
  <si>
    <t>Virginia, Maryland, and Pennsylvania. BMPs will be installed in VA &amp; MD.</t>
  </si>
  <si>
    <t xml:space="preserve">City of Binghamton, Broome Co. NY. </t>
  </si>
  <si>
    <t>Spring Mills, PA, Chester County, PA, Corning, NY, and one other site to be determined.</t>
  </si>
  <si>
    <t>Town of Centreville/American Rivers</t>
  </si>
  <si>
    <t>Capitol Hill</t>
  </si>
  <si>
    <t>SW Waterfront</t>
  </si>
  <si>
    <t>Ward 7</t>
  </si>
  <si>
    <t>Harris Creek on Maryland's Eastern Shore in Talbot County</t>
  </si>
  <si>
    <t>Town of Greenwood, DE.</t>
  </si>
  <si>
    <t>Middle River and Tidal Gunpowder watersheds in Baltimore County, MD. Major towns include Middle River, Essex, and Bowley's Quarters.</t>
  </si>
  <si>
    <t>Dauphin, Lancaster, and Lebanon Counties, PA</t>
  </si>
  <si>
    <t>Community Resources, Inc.</t>
  </si>
  <si>
    <t>This project will review the codes and ordinances of the District of Columbia and 11 counties and cities in MD.</t>
  </si>
  <si>
    <t>Deer Creek watershed; Harford County, MD; Lower Susquehanna River basin.</t>
  </si>
  <si>
    <t>Gwynns Falls, Jones Falls, Herring Run and Baltimore Harbor watersheds</t>
  </si>
  <si>
    <t>INSR</t>
  </si>
  <si>
    <t>South central Pennsylvania, including tributaries within the Lower Susquehanna, Juniata, and Potomac River watersheds</t>
  </si>
  <si>
    <t>Location Description</t>
  </si>
  <si>
    <t>SWG</t>
  </si>
  <si>
    <t>State(s)</t>
  </si>
  <si>
    <t>MD</t>
  </si>
  <si>
    <t>PA</t>
  </si>
  <si>
    <t>WV</t>
  </si>
  <si>
    <t>NY</t>
  </si>
  <si>
    <t>VA</t>
  </si>
  <si>
    <t>DE</t>
  </si>
  <si>
    <t>NY; PA</t>
  </si>
  <si>
    <t>VA; WV</t>
  </si>
  <si>
    <t>Low Cost Methods for Forested Buffer Plantings</t>
  </si>
  <si>
    <t>EZG ID</t>
  </si>
  <si>
    <t>Organization</t>
  </si>
  <si>
    <t>Project Title</t>
  </si>
  <si>
    <t>Building Blue: Stormwater Management for Rolph Drive, MD</t>
  </si>
  <si>
    <t>Stroud Water Research Center</t>
  </si>
  <si>
    <t>Leveraging Ag BMPs and Nutrient Trading for Water &amp; Habitat</t>
  </si>
  <si>
    <t>Town of Forest Heights</t>
  </si>
  <si>
    <t>Water quality impacts from extensive, targeted BMP adoption</t>
  </si>
  <si>
    <t>Chesapeake Appreciation, Inc. dba Oyster Recovery Partnership</t>
  </si>
  <si>
    <t>Major oyster restoration project in Harris Creek, MD</t>
  </si>
  <si>
    <t>Centreville Dam Removal and Habitat Restoration Project</t>
  </si>
  <si>
    <t>Engaging Absentee Landowners in Conservation</t>
  </si>
  <si>
    <t>Virginia Department of Health</t>
  </si>
  <si>
    <t>Virginia Onsite Sewage Waiver Cost-Share Program</t>
  </si>
  <si>
    <t>Western Maryland RC&amp;D</t>
  </si>
  <si>
    <t>Metz/Brawner Stream Bank Stabilization Savage River</t>
  </si>
  <si>
    <t>Improving Eastern Brook Trout Habitat in Kettle Creek (PA)</t>
  </si>
  <si>
    <t>C-Spout Run: Restoring a Shenandoah Valley Spring Creek (VA)</t>
  </si>
  <si>
    <t>Clarke County</t>
  </si>
  <si>
    <t>William Penn House</t>
  </si>
  <si>
    <t>William Penn House Greenroof</t>
  </si>
  <si>
    <t>Earth Conservation Corps</t>
  </si>
  <si>
    <t>Diamond Teague Park Wetland Expansion Project</t>
  </si>
  <si>
    <t>Anacostia Wetlands Awareness and Restoration Effort (AWARE)</t>
  </si>
  <si>
    <t>City of Binghamton</t>
  </si>
  <si>
    <t>"I'm not bad, I'm Just Managed that Way," Stormwater 2012.</t>
  </si>
  <si>
    <t>Anacostia Watershed Society</t>
  </si>
  <si>
    <t>Seneca Rocks Visitor Center Conservation Demonstration</t>
  </si>
  <si>
    <t>Columbia Beach Citizen's Improvement Association, Inc.</t>
  </si>
  <si>
    <t>Columbia Beach Community-wide Stormwater Retrofit</t>
  </si>
  <si>
    <t>Thomas Jefferson Soil and Water Conservation District</t>
  </si>
  <si>
    <t>Cost Share Incentives For Community-Residential BMPs</t>
  </si>
  <si>
    <t>City of Lancaster</t>
  </si>
  <si>
    <t>Public/Private Partnerships to Accelerate Urban Retrofit</t>
  </si>
  <si>
    <t>Center for Urban Environmental Research and Education</t>
  </si>
  <si>
    <t>Green Infrastructure for Urban Landscapes</t>
  </si>
  <si>
    <t>Spring Creek Chapter of Trout Unlimited, Inc.</t>
  </si>
  <si>
    <t>Spring Creek Bank Stabilization and Riparian Restoration</t>
  </si>
  <si>
    <t>Chesapeake RiverWise Communities</t>
  </si>
  <si>
    <t>John Marshall Soil and Water Conservation District</t>
  </si>
  <si>
    <t>"Riparian Tree-age"</t>
  </si>
  <si>
    <t>The Pennsylvania State University</t>
  </si>
  <si>
    <t>Greening the Lower Susquehanna</t>
  </si>
  <si>
    <t>Alliance for the Chesapeake Bay, Inc.</t>
  </si>
  <si>
    <t>Conocheague Banks to Buffers &amp; Turf to Trees</t>
  </si>
  <si>
    <t>Capital Resource Conservation and Development Area Council, Inc.</t>
  </si>
  <si>
    <t>Improving buffer tree survival on CREP riparian buffers</t>
  </si>
  <si>
    <t>Greener Schools, Cleaner Rivers II</t>
  </si>
  <si>
    <t>Maryland DNR</t>
  </si>
  <si>
    <t>Targeting Effective Forest BMPs in Potomac Watersheds</t>
  </si>
  <si>
    <t>Trout Unlimited, Inc.</t>
  </si>
  <si>
    <t>WRAS Implementation in the Deer Creek Watershed</t>
  </si>
  <si>
    <t>The Potomac Conservancy, Inc.</t>
  </si>
  <si>
    <t>Maryland Potomac Watershed Stormwater Scorecard Assessment</t>
  </si>
  <si>
    <t>Town of Greenwood, Delaware</t>
  </si>
  <si>
    <t>Putting Green back into Greenwood A Town Restoration Effort</t>
  </si>
  <si>
    <t>Lexington VA Green Storm Water Infrastructure Project</t>
  </si>
  <si>
    <t>City of Lexington VA</t>
  </si>
  <si>
    <t>Virginia Polytechnic Institute</t>
  </si>
  <si>
    <t>District of Columbia Department of the Environment</t>
  </si>
  <si>
    <t>Nash Run Stream Restoration Project</t>
  </si>
  <si>
    <t>Blue Water Baltimore, Inc.</t>
  </si>
  <si>
    <t>Baltimore Water Audit Program (MD)-II</t>
  </si>
  <si>
    <t>Gunpowder Valley Conservancy, Inc.</t>
  </si>
  <si>
    <t>Middle River and Tidal Gunpowder Preservation Project</t>
  </si>
  <si>
    <t>The Nature Conservancy</t>
  </si>
  <si>
    <t>Restoring riparian forests for water quality and brook trout</t>
  </si>
  <si>
    <t>Chesapeake Bay Foundation, Inc.</t>
  </si>
  <si>
    <t>Technical Assistance for New &amp; Re-Enrolling PA CREP Buffers</t>
  </si>
  <si>
    <t>Monocacy, Antietam, Catoctin, Conococheague watersheds.</t>
  </si>
  <si>
    <t>Baltimore's Inner Harbor, Charles, Montgomery, and Anne Arundel Counties.</t>
  </si>
  <si>
    <t>Town of Forest Heights, Prince George's County</t>
  </si>
  <si>
    <t>Pendleton County</t>
  </si>
  <si>
    <t>DC</t>
  </si>
  <si>
    <t>TOTAL</t>
  </si>
  <si>
    <t># of Grants</t>
  </si>
  <si>
    <t>Reduced from $750,000</t>
  </si>
  <si>
    <t>Award</t>
  </si>
  <si>
    <t>Switch from SWG to INSR</t>
  </si>
  <si>
    <t>MD, DC</t>
  </si>
  <si>
    <t>Might be a SWG in EZG.</t>
  </si>
  <si>
    <t>Reduced from $593,182.</t>
  </si>
  <si>
    <t>City of Arlington</t>
  </si>
  <si>
    <t>Incentivizing Stormwater Treatment on Private Property</t>
  </si>
  <si>
    <t>Arlington County</t>
  </si>
  <si>
    <t>Midshore Riverkeeper Conservancy</t>
  </si>
  <si>
    <t>Choptank Agricultural Landowner Technical Assistance</t>
  </si>
  <si>
    <t>MD, DE</t>
  </si>
  <si>
    <t>Talbot, Caroline, Queen Anne, and
Dorchester Counties in Maryland, and Kent County in Delaware</t>
  </si>
  <si>
    <t>Wells Fargo</t>
  </si>
  <si>
    <t>Northrop Gruman</t>
  </si>
  <si>
    <t>Notes</t>
  </si>
  <si>
    <t>Match</t>
  </si>
  <si>
    <t>34078/34079</t>
  </si>
  <si>
    <t>Chesapeake Bay Foundation</t>
  </si>
  <si>
    <t>Potomac and Shenandoah Farm Stewardship (MD, PA, VA, WV)</t>
  </si>
  <si>
    <t>MD-Conococheague Crk, Antietam Crk &amp; Monocacy R-Carroll, Fred., &amp; Wash. Co; PA-Conococheague Crk-Franklin Co; WV-S Branch, Potomac R-Pendleton &amp; Grant Co; Sleepy Crk-Morgan Co,Harlan Run-Berkeley Co.; Shenandoah Valley, esp. Rockingham Co.</t>
  </si>
  <si>
    <t>Combine 34078/34079 for one INSR instead of two SWGs.</t>
  </si>
  <si>
    <t>MD, PA, VA, WV</t>
  </si>
  <si>
    <t>Total Allocated</t>
  </si>
  <si>
    <t>Balance to Allocate</t>
  </si>
  <si>
    <t>TOTAL Available</t>
  </si>
  <si>
    <t>Total Available to Allocate</t>
  </si>
  <si>
    <t>Increase budget from $190k and convert to INSR.</t>
  </si>
  <si>
    <t>Increase budget by $9,957 and convert to INSR.</t>
  </si>
  <si>
    <t>Increase budget by $9,650 and convert to INSR.</t>
  </si>
  <si>
    <t>Increase budget from $196k and convert to INSR.</t>
  </si>
  <si>
    <t>Increase budget from $184k and convert to INSR.</t>
  </si>
  <si>
    <t>Increase budget by $25, and convert to INSR.</t>
  </si>
  <si>
    <t>Increase budget from $175k and convert to INSR</t>
  </si>
  <si>
    <t>Reduce budget from $199k.</t>
  </si>
  <si>
    <t>Reduce budget from $726,840</t>
  </si>
  <si>
    <t>Cut in half. Pay second half out of 2013.</t>
  </si>
  <si>
    <t>EPA INSR3 FC.R142</t>
  </si>
  <si>
    <t>EPA SWG4 FC.R146</t>
  </si>
  <si>
    <t>Fed Ex TR.A126</t>
  </si>
  <si>
    <t>Altria TR.A119</t>
  </si>
  <si>
    <t>Walmart TR.A049</t>
  </si>
  <si>
    <t>Forest Serivce FC.R112</t>
  </si>
  <si>
    <t>NRCS CPP</t>
  </si>
  <si>
    <t>DDOE/ CSX IM.A087</t>
  </si>
  <si>
    <t>IDEA Aquarose</t>
  </si>
  <si>
    <t>Proposed NRCS/CPP Funds</t>
  </si>
  <si>
    <t>Other NFWF Fed Funds</t>
  </si>
  <si>
    <t>NFWF Non-Fed Funds</t>
  </si>
  <si>
    <t>Total Grant</t>
  </si>
  <si>
    <t>Grantee Non-Fed Match</t>
  </si>
  <si>
    <t>Proposed Altria Contribution</t>
  </si>
  <si>
    <t>Other NFWF Funds</t>
  </si>
  <si>
    <t>Grantee Matching Funds</t>
  </si>
  <si>
    <t>Richmond, VA and Baywide.</t>
  </si>
  <si>
    <t>Northeast DC (Ward 7)</t>
  </si>
  <si>
    <t>Abstract</t>
  </si>
  <si>
    <t xml:space="preserve">The Chesapeake Bay Foundation and its partners will provide outreach and technical assistance in south-central Pennsylvania to accelerate first-time enrollment of new Conservation Reserve Enhancement Program (CREP) forested buffers. The project will achieve 368 acres of new CREP forested buffers, including 57 acres of wetland restoration. The Foundation will also work to increase landowners’ use of available cost-share for post-planting care, resulting in 1,715 acre-years of buffers being improved through better maintenance. In addition to the push for new buffers, the project will enable willing landowners to re-enroll existing CREP forested buffers under fresh contracts. Project staff will complete at least 500 site visits to assist landowners with re-enrollments. Re-enrollment is important because many older buffers are struggling (and presently fail to meet minimum re-enrollment requirements) and may easily revert to grazed land, allowing livestock access to the riparian area, wasting substantial public investments, and hampering clean water goals. Insights gained through this work will inform future re-enrollment programs and will be transferred to agriculture professionals and agency staff. </t>
  </si>
  <si>
    <t>The Nature Conservancy and its partners will implement conservation practices to improve water quality and brook trout habitat in the Juniata, Lower Susquehanna, and Potomac River watersheds. The project will use science-based spatial analysis to identify priority areas where restoration can be expected to achieve water quality benefits; help landowners participate more effectively in Farm Bill conservation programs (specifically the Conservation Reserve Enhancement Program); restore forested riparian buffers; and exclude livestock from riparian corridors. Conservation outcomes will include six (6) miles of restored forested buffers; between four (4) and twelve (12) acres of early successional riparian forest habitat, some of which will benefit species such as golden-winged warbler; and twelve (12) to eighteen (18) acres of restored wetlands.</t>
  </si>
  <si>
    <t>The Gunpowder Valley Conservancy and its partners will conduct a behavior change campaign in the Middle River and Tidal Gunpowder watersheds to motivate 700 participants to take restoration actions. The Conservancy will use market research to design the outreach strategy and will employ the Bay-Wise Yardstick as a communication tool. Participating landowners will install 60 rain barrels, six (6) rain gardens, ten (10) Bayscapes, and 24 Bay-Wise certified yards; plant 800 native trees; and remove 2,000 pounds of trash from stream banks. These actions will reduce annual pollutant loads by 25.7 pounds of nitrogen, 1.8 pounds of phosphorus, and 812 pounds of sediment. Partners include the Baltimore County Department of Environmental Protection and Sustainability, the University of Maryland Extension Baltimore County Master Gardeners, Gunpowder Falls State Park, Maryland Forest Service, County Council of Baltimore, Chesapeake Covenant Community, Essex-Middle River Civic Council, Wilson Point Community Association, Bowley’s Quarters Community Association, Hawthorne Civic Association, Community College of Baltimore County, and the Marine Trades Association.</t>
  </si>
  <si>
    <t>Blue Water Baltimore will expand its existing Water Audit Program, which provides both basic and in-depth stormwater education to students and residents, free stormwater impact assessments to watershed property owners and users, and monetary incentives for the installation of stormwater best management practices. This program will implement downspout disconnections, rainwater harvesting, rain gardens, turf to native landscaping, hardscape removal, and green roofs. These practices will reduce annual pollutant loads by 5.8 tons of sediment, 11 pounds of phosphorus, and 100 pounds of nitrogen.</t>
  </si>
  <si>
    <t>The District of Columbia Department of the Environment will restore over 1,400 feet of degraded stream channel in northeast Washington, DC. The project will create a low floodplain bench that will allow stream flow to inundate the floodplain during small storm events. Stream bank erosion is the cause of approximately 73% of the sediment load in the Anacostia River and this project will both create a valuable habitat corridor while stabilizing stream banks through a reduction in bank shear stress as a result of opening up the active floodplain area. The low- elevation floodplain benches will create wetland areas along the stream, improving habitat, groundwater recharge, and water quality. In addition to in-stream restoration work, this project will install an upstream trash trap and enlarge a midsection culvert to both reduce the flood risk to the surrounding neighborhood and allow for fish passage to the upstream reach.  The Nash Run Stream Restoration Project will have a substantially positive impact on the Anacostia River through a suite of features that improve habitat and water quality conditions in one of the District’s most impaired streams.</t>
  </si>
  <si>
    <t>The Midshore Riverkeeper Conservancy will design and implement a 5-acre treatment wetland to intercept nutrient-laden groundwater from a dairy farm that is likely the single largest source of nitrate pollution in the Choptank River watershed. The project will also identify and prioritize other agricultural pollution sources, obtain collaborative agreements with landowners, and design and begin implementation of remediation projects to resolve those pollution issues. The Conservancy will reach out to farm owners through breakfast meetings, publications, and events to engage them in this program of targeted restoration, and will provide technical assistance to ensure implementation. Partners include the U.S. Fish and Wildlife Service, the University of Maryland Center for Environmental Studies.</t>
  </si>
  <si>
    <t>The City of Lexington, Virginia and its partners will integrate green infrastructure into new highly-visible, mixed-income neighborhood of affordable EarthCraft certified homes. The project will demonstrate to local governments and citizens how development can occur without degrading the Bay and its tributaries, including numerous scalable practices suitable for retrofit in established neighborhoods. The City will create a strategic network of engineered facilities and landscape techniques to absorb and filter stormwater; implement citizen-based measures to ensure the sustainability and maintenance of the storm water system on public and private land; motivate broader populations to adopt stormwater best management practices through a marketing and technology transfer program; and stimulate green job growth. Partners include Threshold (the City’s non-profit housing commission), Rockbridge Area Habitat for Humanity, Thompson’s Knoll Developers LLC, and the Virginia Department of Housing and Community Development.</t>
  </si>
  <si>
    <t>The Town of Greenwood, Delaware will remove nearly 1,000 feet of channelized tax ditches and install new green infrastructure to address storm water run-off within the upper Nanticoke River watershed. The project will restore wetlands and forested riparian buffers and transform agricultural drainage channels into natural systems that improve water quality and provide valuable wildlife habitat. These best management practices will allow the Town to meet state and federal pollution targets for the Nanticoke and Chesapeake Bay.</t>
  </si>
  <si>
    <t>The Potomac Conservancy recognizees that Maryland’s population is expected to grow by nearly 17% over the next two decades, and the associated land disturbances will only further degrade local rivers and streams if development practices and techniques are not changed.  Many low impact development techniques, including environmental site design (ESD), exist to reduce the impact of stormwater.  One of the greatest barriers to adopting and implementing these techniques is conflicting local codes and ordinances. The Potomac Conservancy will conduct an assessment of how local development policies can be improved to promote ESD in Maryland’s Potomac River drainage.  This initiative will assess 12 counties and cities and use the results to identify six (6) localities where high growth is projected for a focused code revision process.  Finally, the project will increase awareness and adoption of ESD with local decision makers and the public through the implementation of 30 projects employing ESD techniques.</t>
  </si>
  <si>
    <t>Trout Unlimited and its partners will conduct stream bank stabilization and wetland restoration activities on 11 properties within the Deer Creek watershed in Harford County, Maryland. The project will target implementation in places where other Farm Bill and state-funded best management practices are being employed to achieve conservation objectives. Project outcomes will include 1,805 linear feet of stabilized stream bank; 1,284 linear feet of livestock exclusion fencing; two acres of restored riparian buffer; and three acres of restored wetlands and shallow water habitat. These practices will reduce annual pollutant loads by 15,000 pounds of nitrogen, 1,400 pounds of phosphorus, and 2.1 tons of sediment.</t>
  </si>
  <si>
    <t>Community Resources, Inc. dba DC Greenworks will work in partnership with Maury Elementary School, Eliot-Hine Middle School, and Eastern High School to collaboratively select, design, and install green infrastructure stormwater retrofits on school grounds. The project will deliver comprehensive education programming for five grade levels and conduct workshops and volunteer planting days to increase community knowledge about the impact that stormwater has on the Anacostia River and the Chesapeake Bay. Green infrastructure practices will capture and filter more than 60,000 gallons of water annually from the three sites combined, reduce both total nitrogen and total phosphorus by as much as 90% , and reduce untreated sanitary and stormwater overflow. The project’s community engagement and education effort will catalyze the District of Columbia Public Schools and Department of General Services to replicate green stormwater retrofit projects throughout the District, and maximize the benefits of the District’s RiverSmart Schools program.</t>
  </si>
  <si>
    <t>The Maryland Department of Natural Resources (DNR) will target, implement, and assess forest best management practices to reduce pollutants and enhance cold-water fisheries habitat in priority tributaries of the Upper Potomac River. The project will develop and field-verify targeting tools to locate effective nutrient and sediment reduction opportunities; the science-based tools will model flowpaths and nutrient interception, with source-sink connections identified from recent high-resolution topography, land cover, and brook trout climate sensitivity data. On-the-ground outcomes will include 40 acres of rural riparian forest buffers; 15 acres of residential buffer plantings, and 15 acres of turf-to-trees and floodplain tree planting. These practices will reduce annual pollutant loads by roughly 1,400 pounds of nitrogen, 100 pounds of phosphorus, and 75 tons of sediment. To keep forest in priority watersheds, the DNR will develop forest stewardship plans for 4,000 acres held by private landowners. Monitoring will be established to verify the targeting model and test assumptions, measuring site-scale ground- and surface-water interactions and synoptic water quality sampling for a watershed context. The project will create low-cost, effective best management practices in priority watersheds and develop a widely useful tool to optimize nutrient reduction and stream shading. Partners include The Nature Conservancy, University of Maryland Appalachian Lab, Eastern Brook Trout Joint Venture, and Maryland Forest Service.</t>
  </si>
  <si>
    <t>The Capital Resource Conservation and Development Area Council will develop a system to improve success rates for riparian buffer practices implemented through the Natural Resources Conservation Service’s Conservation Reserve Enhancement Program (CREP). The project will work with landowners and private landscape contractors to consolidate buffer maintenance into multi-property bids to both generate economies of scale and improve tree survival. The method will be contrasted with control groups to measure impact on buffer mortality and cost. Project results will be communicated to the state CREP partnership.</t>
  </si>
  <si>
    <t>The Alliance for the Chesapeake Bay will lead a campaign to increase riparian tree planting in rural and urban areas and to encourage the conversion of turf to trees on residential and commercial properties in Franklin County, Pennsylvania. The project will increase urban tree canopy; reduce sediment and nutrient pollution to local waterways; reduce erosion; control stormwater runoff; improve habitat for Pennsylvania’s wildlife; increase the number of forest owners with conservation plans; and restore riparian buffers on farms and rural lands using state and federal cost-share programs.</t>
  </si>
  <si>
    <t>The John Marshall Soil and Water Conservation District and its partners will plant multi-layered riparian buffers on eight farms in Fauquier County, Virginia. Plantings will cover 20 acres of 35- foot buffer areas recently created by livestock exclusion practices in the Rappahannock River and Goose Creek watersheds. Native species for the plantings will be selected for their ability to provide habitat and live stake material which will increase the success rate of future restoration efforts.  Training on proper planting techniques and other restoration topics will be conducted with 150 students and community volunteers, many of whom will assist on planting days. Additional project outcomes will include an estimated 25,000 feet of stabilized stream bank; 3.96 tons of reduced sediment loss; increased shade and lower in-stream temperatures; and enhanced habitat for macroinvertebrates, fish, song birds and salamanders. Partners include the Goose Creek Association, Friends of the Rappahannock, Fauquier County Schools, and the Smithsonian Institution’s Working Landscapes Program.</t>
  </si>
  <si>
    <t>The Pennsylvania State University will facilitate and employ an innovative public/private partnership approach to accelerate forest riparian buffer and green infrastructure restoration efforts in Pennsylvania’s nutrient “hot spot” of Dauphin, Lancaster, and Lebanon Counties.  An innovative model for funding buffer maintenance conducted by technical service providers will ensure buffer success and facilitate restoration.  Community “green visioning” sessions will result in greater acceptance and adoption of green infrastructure approaches to stormwater management.  A volunteer conservation corps will engage in tree plantings, buffer maintenance, and seedling rescues to establish a regional native tree nursery.  Further citizen engagement will be facilitated by a “Stewardship Walks” program, a combination of field-based outreach and citizen monitoring of wildlife habitat and water quality changes.  Project outcomes will include approximately 150 acres of forested riparian buffers; 20-30 green infrastructure best management practices implemented in three “showcase” communities; nursery stock of 1,000 native trees and shrubs; volunteer conservation corps contributing 2,600 hours toward local restoration projects; and annual pollution reductions of 11,737 pounds of nitrogen, 583 pounds of phosphorus, and 132,051 pounds of sediment.</t>
  </si>
  <si>
    <t>The Spring Creek Chapter of Trout Unlimited will restore 600 feet of eroding streambanks, establish 1.5 acres of riparian buffer, and improve in-stream fish habitat at four sites in Centre County, Pennsylvania.  Methods will include installation of stream bank stabilization devices which include mud sill cribbing and multi-log vane deflectors, buffer planting of trees and shrubs to aid in bank stablilization, improve buffering capacity of runoff, and reduce thermal impacts.  Three dirt parking areas will be graded, repaired, and stabilized with a permeable rock surface to reduce sediment and thermal impact.  Partners include the Pennsylvania Fish and Boat Commission, ClearWater Conservancy, local conservation agencies, and private land owners.</t>
  </si>
  <si>
    <t>The Alliance for the Chesapeake Bay and its partners will implement a comprehensive community-scale green infrastructure program that will prevent approximately 32 pounds of phosphorus, 308 pounds of nitrogen, and 54 tons of sediment from entering rivers that flow into the Chesapeake Bay. To achieve this goal, the Alliance will consolidate technical information and lessons learned from active projects in Maryland, Pennsylvania, and Virginia in order to create guidance and tools for the RiverWise program.</t>
  </si>
  <si>
    <t>The Center for Urban Environmental Research and Education and its partners will assemble a showcase portfolio of green infrastructure projects that advance applications of pervious concrete and subsoiling in urban landscapes.  The project will target key institutional obstacles to adopting these technologies, including specifications, training, performance monitoring, and long-term maintenance. This collaboration is carefully targeted to build capacity within the Maryland Transit Administration and Maryland State Highway Administration to add pervious concrete and subsoiling as standard tools for these dominant managers of transportation infrastructure in Maryland. The Center will also partner with the Maryland Science Center and Baltimore City to install pervious concrete with enhanced biochar pollutant filtration in the heart of Baltimore's Inner Harbor, thereby creating a highly visible demonstration facility yielding exceptional public education, outreach, and technology transfer.  Adapting subsoiling to vacant lots in the Inner Harbor watershed showcases the opportunities for sustainable landscaping in an ultra-urban landscape.  Performance evaluation and monitoring will provide the reliable information required to mainstream these applications and support dependable transferable credits for these innovative best management practices.</t>
  </si>
  <si>
    <t>The City of Lancaster will develop and pilot a privately-financed urban retrofit business model to accelerate the rate of implementation and cost-effectiveness of urban stormwater retrofits. This new business model would utilize private consortiums to coordinate and finance the retrofit of privately owned impervious surfaces, accelerating the rate of implementation by using private equity instead of public funds and by harnessing the efficiency of the private sector. Such a business model is urgently needed as over 87% of land area in the City is privately owned. Cost of sediment and nutrient reduction would be reduced by providing financial incentive for innovation, taking advantage of economies of scale, and targeting low-cost/high-yield private properties. With grant funds, the City and its partners will develop the detailed financial model and legal agreements necessary to implement the model in Lancaster. To ground-truth the model and demonstrate its feasibility to private equity investors, the City and its partners will retrofit approximately 6 to 10 acres of privately owned urban impervious cover using innovative retrofit solutions. Upon completion of the pilot program, responsibilities will be transferred to a selected private consortium for continued implementation using private equity investment instead of grant funding. Ultimately, this effort will serve as the model for continued adaptation and implementation by other Bay jurisdictions.</t>
  </si>
  <si>
    <t>The Thomas Jefferson Soil and Water Conservation District will implement a pilot cost-share program for residential stormwater management practices. Currently, there is no programmatic opportunity to engage residential property owners with technical or financial assistance for nutrient and sediment reductions associated with stormwater runoff from developed land (turf and impervious areas). By implementing this program on a small, four-district scale (in the Piedmont, Culpeper, Hanover-Caroline, and Thomas Jefferson Soil and Water Conservation Districts), the project will be able to gauge the willingness of landowners to change their property management approaches. This will allow the four pilot districts to gain insight that will inform the development of a program template that may be applicable throughout Virginia. Participating landowners will plant 35-foot riparian buffers along 2,000 feet of streams and convert 10,000 square feet of turf to native forest.</t>
  </si>
  <si>
    <t>The Columbia Beach Citizen’s Improvement Association will implement a community-wide stormwater management approach using the most effective best management practices available. In a drainage area of approximately 59 acres, the project will yield approximately 1,275 square feet of bioretention cells (rain gardens and bioswales), 397 linear feet of infiltration trenches, and 8,100 square feet of upland marsh restoration. The annual water quality benefits are estimated to be 820 pounds of nutrient reduction and 17 tons of sediment reduction.</t>
  </si>
  <si>
    <t>Trout Unlimited will restore a 1,200-foot reach of Seneca Creek in Pendleton County, West Virginia. The project will reconnect the stream to its historic floodplain; remove invasive plant species from 50 acres of riparian and floodplain habitats; restore 4,700 feet of riparian buffer; provide outreach to over 10,000 residents and visitors in an effort to assist, motivate and connect landowners to agency and non-governmental  resource professionals to foster and support stream and riparian stewardship throughout the Chesapeake Bay region; provide opportunities for ten local and regional schools for experiential learning and civic participation; evaluate the costs/benefits/risks and public perception associated with stream bank stabilization efforts; and initiate support for the future replacement of a barrier to aquatic organism passage on the North Fork of the Potomac, with the potential to open an additional 150 square miles of watershed to migration of aquatic species.</t>
  </si>
  <si>
    <t>The Anacostia Watershed Society will restore tidal wetland habitat in the Anacostia River by removing 1.5 acres of invasive plant cover, planting five acres of native wetland plants, and establishing 0.80 acres of riparian buffer. The project will provide meaningful educational and outdoor recreation opportunities for 750 local students and 400 community residents in order to increase their awareness of the challenges to and benefits of the river's revitalization and encourage public participation in its restoration.</t>
  </si>
  <si>
    <t>The City of Binghamton will create and incentive program for landowners to implement green infrastructure practices to fulfill and exceed requirements set forth in a newly-adopted Erosion Control and Stormwater Ordinance. The project will also be used as a professional training and public education tool to demonstrate how private development projects can utilize green infrastructure to meet the City's Urban Runoff Reduction requirements. Long-term outcomes include improved water quality; reduced stormwater discharge into the sewer system; decreased environmental impact from new development; lower infrastructure maintenance costs; reduced localized flooding impacts; improved aesthetics; reduction of the heat island effect; improving air quality; increase in property values; creation of 'green' jobs; construction of several showcase projects to demonstrate multi-faceted benefits of green infrastructure to local developers; training of local engineers, contractors and developers in green infrastructure design, construction and the City's stormwater ordinance; and demonstration of the long-term effectiveness and viability of green infrastructure techniques.</t>
  </si>
  <si>
    <t>The Earth Conservation Corps will expand the wetland area around Diamond Teague Park on the Anacostia River waterfront in the District of Columbia. The project will partner with the Landscape Architecture Bureau, Symbiosis, and the Field School to ensure appropriate expertise and professional guidance, as well as significant community engagement. The Conservation Corps will work with Field School seventh graders and other community groups to remove debris, install a trash-collecting boom, and plant tufted sedge, arrow arum, and pickerel weed in the new 8,500-square-foot wetland area.</t>
  </si>
  <si>
    <t>Arlington County will expand the StormwaterWise Landscapes Program, an incentive program for private property owners to install innovative stormwater management practices. Forty percent of impervious surfaces in Arlington County are located on private property, and these areas must be considered for stormwater retrofits if the County is to meet water quality goals.  In order to reduce nutrients, sediment and stormwater runoff, private landowners must be enlisted in the effort to retain, filter, and infiltrate stormwater runoff. Each participating property will achieve an annual runoff reduction of 21 cubic feet and pollutant removal of 0.02 pounds of phosphorus and 0.13 pounds of nitrogen. In total, the project will capture and treat 1,680 cubic feet of rain water each year, reducing pollutant loads to Potomac River tributaries by 1.6 pounds of phosphorus and 10.4 pounds of nitrogen.</t>
  </si>
  <si>
    <t>The William Penn House, a Quaker-owned hostel/program center on Capitol Hill, will install a green roof to capture rain water and reduce runoff from the property. Over the past eight years, multiple efforts have been undertaken to make the William Penn House a more environmentally-responsible facility.  In 2009, a rain barrels and conservation landscaping were installed to capture and absorb stormwater runoff from the main building. The current project will implement green roof technology on the historic carriage house, retaining all remaining stormwater on-site and further reducing runoff into the District’s Combined Sewer Overflow.  Once complete, the William Penn green roof will serve as a model for other historic renovations on Capitol Hill.</t>
  </si>
  <si>
    <t>The Chesapeake Bay Foundation and its partners will facilitate landowner enrollment in existing state and Federal conservation cost-share programs. The project will implement the most cost-effective conservation practices in the predominantly agricultural watersheds of the Upper Potomac and Shenandoah River basins. This work will expand on successful efforts supported through past NFWF grants and is critical to maintaining the momentum and teamwork of partners working across state boundaries. Participating landowners will restore 90 acres of riparian buffer, 83 acres of upland forest, and 15 acres of wetlands; install three (3) miles of stream bank fencing; and transition 100 acres of farmland to rotational grazing. Collectively, these actions will reduce annual pollutant loads by 1,621 pounds of nitrogen, 111 pounds of phosphorus, and 59 tons of sediment. Partners include local conservation districts, the Virginia Cooperative Extension, and the Natural Resources Conservation Service.</t>
  </si>
  <si>
    <t>Clarke County and its partners will stabilize and restore over 700 feet of eroding stream channel (1,400 feet of stream bank) using natural design techniques to improve the stream's geomorphology and habitat for brook trout and other coldwater aquatic species. The project will also install 5,000 feet of streamside livestock exclusion fencing; initiate a residential buffer program in the County's Stream Protection Overlay District; and build upon an ongoing reforestation project with a 3-acre turf to trees planting.  Working with Piedmont Environmental Council, the County will initiate a neighborhood stewardship campaign, including rain barrel and sustainable landscaping workshops for residents.  An innovative multimedia outreach campaign will be launched by The Downstream Project to promote the C-Spout Run partnership and the projects completed through this initiative. The stream restoration process will be captured on video from start to finish, with progress videos regularly added to a Spout Run weblog. Videos will be compiled to produce a DVD that can be shared with communities throughout the Chesapeake Bay watershed. Project partners include Trout Unlimited, Lord Fairfax Soil and Water Conservation District, Piedmont Environmental Council, and The Downstream Project.</t>
  </si>
  <si>
    <t>The Western Maryland Resource Conservation and Development Council will restore water quality and aquatic habitat in a 1,000-foot reach of the Savage River, an important fishery and a critical eastern brook trout resource in Maryland.  This watershed supports the highest brook trout densities statewide and is located in the mountainous portion of Maryland, predicted to be least affected by global warming, and thus the best resource for sustaining brook trout populations. The conservation and restoration of headwater streams are critical to the long-term viability and sustainability of the brook trout resource. Active erosion has contributed tons of sediment to the Savage River and has had severe impacts to its natural function. An increased erosion rate at the proposed restoration site has caused aggradation, channel migration, and widening, which has greatly impacted aquatic and riparian habitat. Failing banks have downed mature trees within the riparian zone, reducing stream shading and the root structure necessary for bank stability. The construction of bankfull benches will narrow the widening channel and aid in stabilizing the actively eroding stream banks. In-stream structures will be constructed to redirect the thalweg and bio engineering along with the structures will aid in the protection of the newly installed bankfull benches.</t>
  </si>
  <si>
    <t>Trout Unlimited will improve brook trout habitat in the Cross Fork subwatershed of Kettle Creek in Potter County, Pennsylvania. The project will reduce sedimentation at two high priority sites on dirt and gravel roads; complete design and permitting for a high-priority fish passage project; stabilize 2,000 linear feet of eroding stream bank; and restore 10,560 linear feet of riparian buffers. The partnership will also increase the capacity of a local watershed group to plan and implement restoration projects, with the goal of upgrading the status of the Cross Fork brook trout population from “reduced” to “healthy”. Project partners include the Kettle Creek Watershed Association, Potter County Conservation District, Pennsylvania Department of Conservation and Natural Resources, Pennsylvania Department of Environmental Protection, Pennsylvania Fish and Boat Commission, Penn State University Center of Dirt and Gravel Road Studies, and private landowners.</t>
  </si>
  <si>
    <t>The Virginia Department of Health will provide financial incentives to encourage property owners to install alternative onsite sewage systems that will reduce nutrient and biological pollution to the Chesapeake Bay. The project will target properties within the Three Rivers Health District, an area comprising ten counties within the Chesapeake Bay watershed. Owners of these properties received waivers pursuant to a state law that allows them to repair their systems without including mandated treatment and/or pressure dosing requirements.  Systems repaired in this manner are compliant with regulatory requirements until the property is transferred.  Because these systems have failed already and because the site and soil conditions would normally require advanced sewage treatment or pressure dosing, it is likely these facilities are releasing nutrients and pathogenic organisms into groundwater and the Bay watershed at rates higher than normal conventional and alternative onsite systems. The risk is also high that these systems may fail again.  Economics is the number one reason why owners elected to receive these waivers. This grant will provide a powerful incentive to upgrade to advanced treatment or connect to public sewer. Partners will include owners, local governments, Middle Peninsula and Northern Neck Planning District Commissions, Virginia Department of Conservation and Recreation, Soil and Water Conservation Districts, and private designers, installers, and operators.</t>
  </si>
  <si>
    <t>The Potomac Conservancy will test a model for absentee landowner outreach and engagement in conservation using marketing and outreach strategies that have proved successful in other regions of the country. The project will identify and reach out to the top 500 landowners in four northern Shenandoah Valley counties and one northern Piedmont county that are agricultural pollution hotspots. A landowner advisor will be hired who will focus exclusively on conducting outreach to landowners, working with them to identify conservation opportunities and then connecting them with the right financial and technical resources to make their goals a reality. The advisor will work closely with local Soil and Water Conservation Districts and the NRCS. We expect this project to result in a minimum of 500 landowners educated, at least 100 receiving personal contact and/or site visits and at least 20 enrolled in conservation programs by the end of the grant period. It is estimates that these landowners will fence at least 10 miles of stream from cattle and plant at least 80 acres of riparian buffers.</t>
  </si>
  <si>
    <t>The Town of Centreville, Maryland and its partners will remove an obstruction from Gravel Run, improving connectivity for aquatic species and restoring upstream habitat quality. The project will open nearly 13 miles of stream to alewife, blueback herring, American eel, and yellow and white perch. By regaining access to historic spawning habitat, these target species will have a greater chance of survival and propagation. The Town also seeks to improve water quality and floodplain functionality, which will further the goal of removing the Corsica River from the 303(d) list of impaired waters. The Centreville project will focus on increasing functionality of the upstream system through the use of green infrastructure techniques onsite. These include retaining features of an intact wetland near the project site, expanding the wetland along newly-opened sections of Gravel Run, and adding large woody material to provide stability and habitat for aquatic species.</t>
  </si>
  <si>
    <t>The Virginia Polytechnic Institute will reduce sediment and nutrient runoff from farms in priority watersheds in the upper Shenandoah River basin, with a primary focus on the Muddy Creek watershed.  This project builds on a history of work in the watershed with specific objectives to enhance and accelerate reduction of sediment and nutrients losses to streams, and demonstrate and evaluate approaches that can facilitate cost-effective adoption of practices.  Project partner Water Stewardship, Inc. has helped farmers develop customized Continuous Improvement Plans to reduce nutrient loads, and has already established broad buy-in from watershed farmers.  The collaboration with the monitoring programs carried out by Virginia Tech provides an opportunity to examine the extent of practice implementation in concert with environmental impacts in this priority watershed.  Anticipated outcomes from the project include:  documented progress in meeting pollutant reduction goals in the Muddy Creek watershed;  improved assessment tools for identifying and characterizing cattle impacted stream segments;  and a model approach for engaging stakeholders to increase and accelerate adoption of the most cost-effective practices in supporting a watershed water quality improvement plan.</t>
  </si>
  <si>
    <t>The Oyster Recovery Partnership will conduct large-scale oyster restoration in Harris Creek and develop a modeling tool to estimate the value of oyster reefs as an effective water quality best management practice. The project will plant 40 to 50 million oyster spat on shell on 10 to 12 acres within Harris Creek and expand the region’s oyster shell recycling program. Collected shells will be aged and reused as substrate for the hatchery-produced spat used to seed the Harris Creek reef. The second element of the project will create a user-friendly, web-accessible tool to help quantify the value of oyster reefs as an effective best management practice. The model will allow restoration practitioners and resource managers to easily estimate the pollution reduction benefits of oyster reef restoration per unit area and run restoration scenarios in Harris Creek to optimize restoration planning and implementation.  The model will be rooted in scientifically defensible data and will be readily transferrable to systems throughout the Chesapeake Bay.</t>
  </si>
  <si>
    <t>The Stroud Water Research Center will accelerate implementation of agricultural best management practices in Lancaster County by providing technical assistance to farmers and advancing nutrient credit trading opportunities. A partnership of public agencies and private groups will bring an estimated 27 farms to full regulatory compliance, demonstrating that the process is affordable and achievable. Participating farmers will adopt 135 best management practices, including 50 acres of forested riparian buffers. Land trust  partners will explore the potential to permanently protect these buffers, linking agricultural conservation to farmland preservation. Other outcomes will include ten (10) acres of restored wetlands and 57,024 linear feet of livestock exclusion fencing. Collectively, these practices will sequester 187 metric tons of carbon and reduce annual pollutant loads by 43,104 pounds of nitrogen, 3,968 pounds of phosphorus, and 321 tons of sediment. In addition, the project will conduct voluntary assessments of nutrient trading capacity on 125 farms.  The Pennsylvania Infrastructure Investment Authority will use this information to help determine whether the value of such credits may enable increased funding for agricultural best management practice implementation.</t>
  </si>
  <si>
    <t>The Town of Forest Heights, Maryland will implement “blue infrastructure” to alleviate damage caused by runoff from a highly residential street within the Chesapeake Bay Critical Area. This project will reduce sediment pollution in Oxon Run and the Potomac River by installing stormwater Best Management Practices such as tree boxes, permeable pavement, and large-scale rain gardens. The Town of Forest Heights is on a mission to become a zero-runoff community and seeks innovative approaches that make the best use of its resources. These changes to Rolph Drive will decrease overland runoff flow from homes and springs, increase infiltration capacity, and make the street safe for traffic and pedestrians.</t>
  </si>
  <si>
    <t>The Stroud Water Research Center will develop and evaluate low-cost methods for forested riparian buffer establishment. This project will study natural regeneration, direct seeding, and live-staking. In addition, Stroud will assess the use of double rows of low-stature fencing in lieu of tree shelters as means of protecting plants from deer and use selective herbicides to release young woody plants from competing forbs and grasses. These techniques have the potential to increase planting success, decrease the costs of reforestation, provide options on sites not suited to current methods, and provide a more affordable way to improve survivorship in existing buffers. Project outcomes will include 20 acres of 35-foot riparian buffers; 36 metric tons of sequestered carbon; and 136 pounds of captured nitrogen.</t>
  </si>
  <si>
    <t>Matching Funds</t>
  </si>
  <si>
    <t>Clarke County and its partners will stabilize and restore over 700 feet of eroding stream channel (1,400 feet of stream bank) using natural design tech+D8niques to improve the stream's geomorphology and habitat for brook trout and other coldwater aquatic species. The project will also install 5,000 feet of streamside livestock exclusion fencing; initiate a residential buffer program in the County's Stream Protection Overlay District; and build upon an ongoing reforestation project with a 3-acre turf to trees planting.  Working with Piedmont Environmental Council, the County will initiate a neighborhood stewardship campaign, including rain barrel and sustainable landscaping workshops for residents.  An innovative multimedia outreach campaign will be launched by The Downstream Project to promote the C-Spout Run partnership and the projects completed through this initiative. The stream restoration process will be captured on video from start to finish, with progress videos regularly added to a Spout Run weblog. Videos will be compiled to produce a DVD that can be shared with communities throughout the Chesapeake Bay watershed. Project partners include Trout Unlimited, Lord Fairfax Soil and Water Conservation District, Piedmont Environmental Council, and The Downstream Project.</t>
  </si>
  <si>
    <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</si>
</sst>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_(&quot;$&quot;* #,##0.0_);_(&quot;$&quot;* \(#,##0.0\);_(&quot;$&quot;* &quot;-&quot;??_);_(@_)"/>
    <numFmt numFmtId="170" formatCode="_(&quot;$&quot;* #,##0_);_(&quot;$&quot;* \(#,##0\);_(&quot;$&quot;* &quot;-&quot;??_);_(@_)"/>
    <numFmt numFmtId="171" formatCode="&quot;$&quot;#,##0.0"/>
    <numFmt numFmtId="172" formatCode="&quot;$&quot;#,##0.00"/>
  </numFmts>
  <fonts count="36">
    <font>
      <sz val="11"/>
      <color theme="1"/>
      <name val="Calibri"/>
      <family val="2"/>
    </font>
    <font>
      <sz val="11"/>
      <color indexed="8"/>
      <name val="Calibri"/>
      <family val="2"/>
    </font>
    <font>
      <u val="single"/>
      <sz val="11"/>
      <color indexed="20"/>
      <name val="Calibri"/>
      <family val="2"/>
    </font>
    <font>
      <u val="single"/>
      <sz val="11"/>
      <color indexed="12"/>
      <name val="Calibri"/>
      <family val="2"/>
    </font>
    <font>
      <sz val="9"/>
      <color indexed="8"/>
      <name val="Arial"/>
      <family val="2"/>
    </font>
    <font>
      <b/>
      <sz val="9"/>
      <color indexed="8"/>
      <name val="Arial"/>
      <family val="2"/>
    </font>
    <font>
      <sz val="8"/>
      <name val="Verdana"/>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9"/>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3499799966812134"/>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25" fillId="24" borderId="1" applyNumberFormat="0" applyAlignment="0" applyProtection="0"/>
    <xf numFmtId="0" fontId="2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2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29" fillId="27" borderId="1" applyNumberFormat="0" applyAlignment="0" applyProtection="0"/>
    <xf numFmtId="0" fontId="30" fillId="0" borderId="6" applyNumberFormat="0" applyFill="0" applyAlignment="0" applyProtection="0"/>
    <xf numFmtId="0" fontId="31" fillId="28" borderId="0" applyNumberFormat="0" applyBorder="0" applyAlignment="0" applyProtection="0"/>
    <xf numFmtId="0" fontId="1" fillId="29" borderId="7" applyNumberFormat="0" applyFont="0" applyAlignment="0" applyProtection="0"/>
    <xf numFmtId="0" fontId="32" fillId="24"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7">
    <xf numFmtId="0" fontId="0" fillId="0" borderId="0" xfId="0" applyFont="1" applyAlignment="1">
      <alignment/>
    </xf>
    <xf numFmtId="0" fontId="0" fillId="0" borderId="0" xfId="0" applyAlignment="1">
      <alignment horizontal="center"/>
    </xf>
    <xf numFmtId="168" fontId="0" fillId="0" borderId="0" xfId="0" applyNumberFormat="1" applyAlignment="1">
      <alignment/>
    </xf>
    <xf numFmtId="0" fontId="4" fillId="30" borderId="10" xfId="0" applyFont="1" applyFill="1" applyBorder="1" applyAlignment="1">
      <alignment horizontal="center" vertical="center" wrapText="1"/>
    </xf>
    <xf numFmtId="0" fontId="4" fillId="30" borderId="11" xfId="0" applyFont="1" applyFill="1" applyBorder="1" applyAlignment="1">
      <alignment horizontal="center" vertical="center" wrapText="1"/>
    </xf>
    <xf numFmtId="0" fontId="4" fillId="30" borderId="11" xfId="0" applyFont="1" applyFill="1" applyBorder="1" applyAlignment="1">
      <alignment vertical="center" wrapText="1"/>
    </xf>
    <xf numFmtId="168" fontId="4" fillId="30" borderId="11" xfId="0" applyNumberFormat="1" applyFont="1" applyFill="1" applyBorder="1" applyAlignment="1">
      <alignment vertical="center" wrapText="1"/>
    </xf>
    <xf numFmtId="0" fontId="0" fillId="30" borderId="0" xfId="0" applyFill="1" applyAlignment="1">
      <alignment/>
    </xf>
    <xf numFmtId="0" fontId="4" fillId="30" borderId="11" xfId="0" applyFont="1" applyFill="1" applyBorder="1" applyAlignment="1">
      <alignment horizontal="left" vertical="center" wrapText="1"/>
    </xf>
    <xf numFmtId="168" fontId="4" fillId="30" borderId="11" xfId="0" applyNumberFormat="1" applyFont="1" applyFill="1" applyBorder="1" applyAlignment="1">
      <alignment horizontal="right" vertical="center" wrapText="1"/>
    </xf>
    <xf numFmtId="0" fontId="4" fillId="30" borderId="11" xfId="0" applyFont="1" applyFill="1" applyBorder="1" applyAlignment="1">
      <alignment horizontal="center" vertical="center"/>
    </xf>
    <xf numFmtId="0" fontId="4" fillId="30" borderId="12" xfId="0" applyFont="1" applyFill="1" applyBorder="1" applyAlignment="1">
      <alignment horizontal="center" vertical="center" wrapText="1"/>
    </xf>
    <xf numFmtId="0" fontId="4" fillId="30" borderId="13" xfId="0" applyFont="1" applyFill="1" applyBorder="1" applyAlignment="1">
      <alignment horizontal="center" vertical="center" wrapText="1"/>
    </xf>
    <xf numFmtId="0" fontId="4" fillId="30" borderId="13" xfId="0" applyFont="1" applyFill="1" applyBorder="1" applyAlignment="1">
      <alignment vertical="center" wrapText="1"/>
    </xf>
    <xf numFmtId="168" fontId="4" fillId="30" borderId="13" xfId="0" applyNumberFormat="1" applyFont="1" applyFill="1" applyBorder="1" applyAlignment="1">
      <alignment vertical="center" wrapText="1"/>
    </xf>
    <xf numFmtId="0" fontId="4" fillId="30" borderId="14"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4" fillId="30" borderId="15" xfId="0" applyFont="1" applyFill="1" applyBorder="1" applyAlignment="1">
      <alignment vertical="center" wrapText="1"/>
    </xf>
    <xf numFmtId="168" fontId="4" fillId="30" borderId="15" xfId="0" applyNumberFormat="1" applyFont="1" applyFill="1" applyBorder="1" applyAlignment="1">
      <alignment vertical="center" wrapText="1"/>
    </xf>
    <xf numFmtId="0" fontId="33" fillId="0" borderId="0" xfId="0" applyFont="1" applyAlignment="1">
      <alignment horizontal="center"/>
    </xf>
    <xf numFmtId="0" fontId="33" fillId="0" borderId="0" xfId="0" applyFont="1" applyAlignment="1">
      <alignment horizontal="right"/>
    </xf>
    <xf numFmtId="170" fontId="0" fillId="0" borderId="0" xfId="44" applyNumberFormat="1" applyFont="1" applyAlignment="1">
      <alignment/>
    </xf>
    <xf numFmtId="170" fontId="33" fillId="0" borderId="0" xfId="0" applyNumberFormat="1" applyFont="1" applyAlignment="1">
      <alignment horizontal="center"/>
    </xf>
    <xf numFmtId="0" fontId="33" fillId="31" borderId="0" xfId="0" applyFont="1" applyFill="1" applyAlignment="1">
      <alignment horizontal="center"/>
    </xf>
    <xf numFmtId="170" fontId="0" fillId="0" borderId="16" xfId="44" applyNumberFormat="1" applyFont="1" applyBorder="1" applyAlignment="1">
      <alignment horizontal="center"/>
    </xf>
    <xf numFmtId="170" fontId="33" fillId="0" borderId="16" xfId="0" applyNumberFormat="1" applyFont="1" applyBorder="1" applyAlignment="1">
      <alignment horizontal="center"/>
    </xf>
    <xf numFmtId="0" fontId="0" fillId="0" borderId="0" xfId="0" applyAlignment="1">
      <alignment horizontal="center" vertical="center"/>
    </xf>
    <xf numFmtId="170" fontId="0" fillId="30" borderId="11" xfId="44" applyNumberFormat="1" applyFont="1" applyFill="1" applyBorder="1" applyAlignment="1">
      <alignment horizontal="center" vertical="center" wrapText="1"/>
    </xf>
    <xf numFmtId="0" fontId="0" fillId="0" borderId="11" xfId="0" applyBorder="1" applyAlignment="1">
      <alignment vertical="center"/>
    </xf>
    <xf numFmtId="168" fontId="4" fillId="30" borderId="17" xfId="0" applyNumberFormat="1" applyFont="1" applyFill="1" applyBorder="1" applyAlignment="1">
      <alignment vertical="center" wrapText="1"/>
    </xf>
    <xf numFmtId="1" fontId="0" fillId="0" borderId="0" xfId="0" applyNumberFormat="1" applyAlignment="1">
      <alignment horizontal="center"/>
    </xf>
    <xf numFmtId="170" fontId="0" fillId="0" borderId="0" xfId="0" applyNumberFormat="1" applyAlignment="1">
      <alignment/>
    </xf>
    <xf numFmtId="0" fontId="35" fillId="30" borderId="11" xfId="0" applyFont="1" applyFill="1" applyBorder="1" applyAlignment="1">
      <alignment horizontal="center" vertical="center" wrapText="1"/>
    </xf>
    <xf numFmtId="0" fontId="35" fillId="30" borderId="11" xfId="0" applyFont="1" applyFill="1" applyBorder="1" applyAlignment="1">
      <alignment horizontal="center" vertical="center"/>
    </xf>
    <xf numFmtId="0" fontId="35" fillId="30" borderId="11" xfId="0" applyFont="1" applyFill="1" applyBorder="1" applyAlignment="1">
      <alignment vertical="center" wrapText="1"/>
    </xf>
    <xf numFmtId="168" fontId="35" fillId="30" borderId="11" xfId="0" applyNumberFormat="1" applyFont="1" applyFill="1" applyBorder="1" applyAlignment="1">
      <alignment vertical="center" wrapText="1"/>
    </xf>
    <xf numFmtId="168" fontId="35" fillId="30" borderId="11" xfId="0" applyNumberFormat="1" applyFont="1" applyFill="1" applyBorder="1" applyAlignment="1">
      <alignment horizontal="center" vertical="center" wrapText="1"/>
    </xf>
    <xf numFmtId="170" fontId="35" fillId="30" borderId="11" xfId="44" applyNumberFormat="1" applyFont="1" applyFill="1" applyBorder="1" applyAlignment="1">
      <alignment vertical="center" wrapText="1"/>
    </xf>
    <xf numFmtId="0" fontId="33" fillId="32" borderId="11" xfId="0" applyFont="1" applyFill="1" applyBorder="1" applyAlignment="1">
      <alignment horizontal="center"/>
    </xf>
    <xf numFmtId="0" fontId="33" fillId="32" borderId="11" xfId="0" applyFont="1" applyFill="1" applyBorder="1" applyAlignment="1">
      <alignment horizontal="center" wrapText="1"/>
    </xf>
    <xf numFmtId="0" fontId="0" fillId="0" borderId="11" xfId="0" applyBorder="1" applyAlignment="1">
      <alignment/>
    </xf>
    <xf numFmtId="0" fontId="33" fillId="33" borderId="18" xfId="0" applyFont="1" applyFill="1" applyBorder="1" applyAlignment="1">
      <alignment vertical="center"/>
    </xf>
    <xf numFmtId="168" fontId="0" fillId="0" borderId="11" xfId="0" applyNumberFormat="1" applyBorder="1" applyAlignment="1">
      <alignment vertical="center"/>
    </xf>
    <xf numFmtId="170" fontId="0" fillId="0" borderId="11" xfId="44" applyNumberFormat="1" applyFont="1" applyBorder="1" applyAlignment="1">
      <alignment vertical="center"/>
    </xf>
    <xf numFmtId="0" fontId="35" fillId="30" borderId="10" xfId="0" applyFont="1" applyFill="1" applyBorder="1" applyAlignment="1">
      <alignment horizontal="center" vertical="center" wrapText="1"/>
    </xf>
    <xf numFmtId="168" fontId="35" fillId="0" borderId="11" xfId="0" applyNumberFormat="1" applyFont="1" applyBorder="1" applyAlignment="1">
      <alignment vertical="center"/>
    </xf>
    <xf numFmtId="0" fontId="35" fillId="0" borderId="11" xfId="0" applyFont="1" applyBorder="1" applyAlignment="1">
      <alignment/>
    </xf>
    <xf numFmtId="0" fontId="33" fillId="32" borderId="19" xfId="0" applyFont="1" applyFill="1" applyBorder="1" applyAlignment="1">
      <alignment horizontal="center" wrapText="1"/>
    </xf>
    <xf numFmtId="0" fontId="35" fillId="0" borderId="20" xfId="0" applyFont="1" applyBorder="1" applyAlignment="1">
      <alignment/>
    </xf>
    <xf numFmtId="0" fontId="33" fillId="32" borderId="11" xfId="0" applyFont="1" applyFill="1" applyBorder="1" applyAlignment="1">
      <alignment horizontal="center" vertical="center" wrapText="1"/>
    </xf>
    <xf numFmtId="170" fontId="0" fillId="30" borderId="11" xfId="44" applyNumberFormat="1" applyFont="1" applyFill="1" applyBorder="1" applyAlignment="1">
      <alignment horizontal="center" vertical="center"/>
    </xf>
    <xf numFmtId="170" fontId="0" fillId="30" borderId="19" xfId="44" applyNumberFormat="1" applyFont="1" applyFill="1" applyBorder="1" applyAlignment="1">
      <alignment horizontal="center" vertical="center"/>
    </xf>
    <xf numFmtId="170" fontId="0" fillId="30" borderId="11" xfId="44" applyNumberFormat="1" applyFont="1" applyFill="1" applyBorder="1" applyAlignment="1">
      <alignment vertical="center"/>
    </xf>
    <xf numFmtId="170" fontId="35" fillId="30" borderId="11" xfId="44" applyNumberFormat="1" applyFont="1" applyFill="1" applyBorder="1" applyAlignment="1">
      <alignment horizontal="center" vertical="center" wrapText="1"/>
    </xf>
    <xf numFmtId="170" fontId="33" fillId="32" borderId="11" xfId="44" applyNumberFormat="1" applyFont="1" applyFill="1" applyBorder="1" applyAlignment="1">
      <alignment horizontal="center" wrapText="1"/>
    </xf>
    <xf numFmtId="170" fontId="33" fillId="32" borderId="11" xfId="44" applyNumberFormat="1" applyFont="1" applyFill="1" applyBorder="1" applyAlignment="1">
      <alignment horizontal="center"/>
    </xf>
    <xf numFmtId="170" fontId="33" fillId="32" borderId="19" xfId="44" applyNumberFormat="1" applyFont="1" applyFill="1" applyBorder="1" applyAlignment="1">
      <alignment horizontal="center" wrapText="1"/>
    </xf>
    <xf numFmtId="170" fontId="33" fillId="32" borderId="11" xfId="44" applyNumberFormat="1" applyFont="1" applyFill="1" applyBorder="1" applyAlignment="1">
      <alignment horizontal="center" vertical="center" wrapText="1"/>
    </xf>
    <xf numFmtId="170" fontId="35" fillId="30" borderId="11" xfId="44" applyNumberFormat="1" applyFont="1" applyFill="1" applyBorder="1" applyAlignment="1">
      <alignment vertical="center"/>
    </xf>
    <xf numFmtId="0" fontId="5" fillId="33" borderId="11" xfId="0" applyFont="1" applyFill="1" applyBorder="1" applyAlignment="1">
      <alignment horizontal="center" vertical="center" wrapText="1"/>
    </xf>
    <xf numFmtId="0" fontId="5" fillId="33" borderId="11" xfId="0" applyFont="1" applyFill="1" applyBorder="1" applyAlignment="1">
      <alignment vertical="center" wrapText="1"/>
    </xf>
    <xf numFmtId="168" fontId="5" fillId="33" borderId="11" xfId="0" applyNumberFormat="1" applyFont="1" applyFill="1" applyBorder="1" applyAlignment="1">
      <alignment horizontal="center" vertical="center" wrapText="1"/>
    </xf>
    <xf numFmtId="0" fontId="33" fillId="33" borderId="11" xfId="0" applyFont="1" applyFill="1" applyBorder="1" applyAlignment="1">
      <alignment vertical="center"/>
    </xf>
    <xf numFmtId="0" fontId="5" fillId="33" borderId="18" xfId="0" applyFont="1" applyFill="1" applyBorder="1" applyAlignment="1">
      <alignment horizontal="center" vertical="center" wrapText="1"/>
    </xf>
    <xf numFmtId="0" fontId="5" fillId="33" borderId="18" xfId="0" applyFont="1" applyFill="1" applyBorder="1" applyAlignment="1">
      <alignment vertical="center" wrapText="1"/>
    </xf>
    <xf numFmtId="168" fontId="5" fillId="33" borderId="18" xfId="0" applyNumberFormat="1" applyFont="1" applyFill="1" applyBorder="1" applyAlignment="1">
      <alignment horizontal="center" vertical="center" wrapText="1"/>
    </xf>
    <xf numFmtId="170" fontId="33" fillId="32" borderId="18" xfId="44" applyNumberFormat="1" applyFont="1" applyFill="1" applyBorder="1" applyAlignment="1">
      <alignment horizontal="center" wrapText="1"/>
    </xf>
    <xf numFmtId="170" fontId="33" fillId="32" borderId="18" xfId="44" applyNumberFormat="1" applyFont="1" applyFill="1" applyBorder="1" applyAlignment="1">
      <alignment horizontal="center" vertical="center" wrapText="1"/>
    </xf>
    <xf numFmtId="0" fontId="0" fillId="0" borderId="16" xfId="0" applyBorder="1" applyAlignment="1">
      <alignment/>
    </xf>
    <xf numFmtId="170" fontId="0" fillId="30" borderId="13" xfId="44" applyNumberFormat="1" applyFont="1" applyFill="1" applyBorder="1" applyAlignment="1">
      <alignment horizontal="center" vertical="center"/>
    </xf>
    <xf numFmtId="170" fontId="0" fillId="30" borderId="21" xfId="44" applyNumberFormat="1" applyFont="1" applyFill="1" applyBorder="1" applyAlignment="1">
      <alignment horizontal="center" vertical="center"/>
    </xf>
    <xf numFmtId="170" fontId="0" fillId="30" borderId="13" xfId="44" applyNumberFormat="1" applyFont="1" applyFill="1" applyBorder="1" applyAlignment="1">
      <alignment vertical="center"/>
    </xf>
    <xf numFmtId="168" fontId="0" fillId="30" borderId="13" xfId="0" applyNumberFormat="1" applyFill="1" applyBorder="1" applyAlignment="1">
      <alignment vertical="center"/>
    </xf>
    <xf numFmtId="168" fontId="0" fillId="30" borderId="11" xfId="0" applyNumberFormat="1" applyFill="1" applyBorder="1" applyAlignment="1">
      <alignment vertical="center"/>
    </xf>
    <xf numFmtId="170" fontId="0" fillId="30" borderId="19" xfId="44" applyNumberFormat="1" applyFont="1" applyFill="1" applyBorder="1" applyAlignment="1">
      <alignment vertical="center"/>
    </xf>
    <xf numFmtId="170" fontId="0" fillId="30" borderId="11" xfId="44" applyNumberFormat="1" applyFont="1" applyFill="1" applyBorder="1" applyAlignment="1">
      <alignment horizontal="center" vertical="center"/>
    </xf>
    <xf numFmtId="0" fontId="35" fillId="30" borderId="11" xfId="0" applyFont="1" applyFill="1" applyBorder="1" applyAlignment="1">
      <alignment vertical="center"/>
    </xf>
    <xf numFmtId="170" fontId="35" fillId="30" borderId="11" xfId="44" applyNumberFormat="1" applyFont="1" applyFill="1" applyBorder="1" applyAlignment="1">
      <alignment/>
    </xf>
    <xf numFmtId="170" fontId="35" fillId="30" borderId="19" xfId="44" applyNumberFormat="1" applyFont="1" applyFill="1" applyBorder="1" applyAlignment="1">
      <alignment/>
    </xf>
    <xf numFmtId="170" fontId="0" fillId="30" borderId="11" xfId="44" applyNumberFormat="1" applyFont="1" applyFill="1" applyBorder="1" applyAlignment="1">
      <alignment vertical="center"/>
    </xf>
    <xf numFmtId="0" fontId="35" fillId="30" borderId="13" xfId="0" applyFont="1" applyFill="1" applyBorder="1" applyAlignment="1">
      <alignment vertical="center"/>
    </xf>
    <xf numFmtId="0" fontId="35" fillId="30" borderId="17" xfId="0" applyFont="1" applyFill="1" applyBorder="1" applyAlignment="1">
      <alignment vertical="center" wrapText="1"/>
    </xf>
    <xf numFmtId="0" fontId="5" fillId="33" borderId="15" xfId="0"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vertical="center" wrapText="1"/>
    </xf>
    <xf numFmtId="170" fontId="0" fillId="0" borderId="11" xfId="0" applyNumberFormat="1" applyBorder="1" applyAlignment="1">
      <alignment vertical="center"/>
    </xf>
    <xf numFmtId="0" fontId="33" fillId="33" borderId="17" xfId="0" applyFont="1" applyFill="1" applyBorder="1" applyAlignment="1">
      <alignment horizontal="center" wrapText="1"/>
    </xf>
    <xf numFmtId="170" fontId="33" fillId="33" borderId="0" xfId="0" applyNumberFormat="1" applyFont="1" applyFill="1" applyAlignment="1">
      <alignment/>
    </xf>
    <xf numFmtId="0" fontId="5" fillId="33" borderId="11" xfId="0" applyFont="1" applyFill="1" applyBorder="1" applyAlignment="1">
      <alignment horizontal="center" wrapText="1"/>
    </xf>
    <xf numFmtId="0" fontId="5" fillId="33" borderId="11" xfId="0" applyFont="1" applyFill="1" applyBorder="1" applyAlignment="1">
      <alignment wrapText="1"/>
    </xf>
    <xf numFmtId="0" fontId="33" fillId="33" borderId="11" xfId="0" applyFont="1" applyFill="1" applyBorder="1" applyAlignment="1">
      <alignment horizontal="center" wrapText="1"/>
    </xf>
    <xf numFmtId="168" fontId="5" fillId="33" borderId="11" xfId="0" applyNumberFormat="1" applyFont="1" applyFill="1" applyBorder="1" applyAlignment="1">
      <alignment horizont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vertical="center" wrapText="1"/>
    </xf>
    <xf numFmtId="170" fontId="0" fillId="34" borderId="11" xfId="44" applyNumberFormat="1" applyFont="1" applyFill="1" applyBorder="1" applyAlignment="1">
      <alignment horizontal="center" vertical="center"/>
    </xf>
    <xf numFmtId="170" fontId="0" fillId="34" borderId="11" xfId="0" applyNumberFormat="1" applyFill="1" applyBorder="1" applyAlignment="1">
      <alignment vertical="center"/>
    </xf>
    <xf numFmtId="168" fontId="4" fillId="34" borderId="11" xfId="0" applyNumberFormat="1" applyFont="1" applyFill="1" applyBorder="1" applyAlignment="1">
      <alignment vertical="center" wrapText="1"/>
    </xf>
    <xf numFmtId="0" fontId="4" fillId="34" borderId="11" xfId="0" applyFont="1" applyFill="1" applyBorder="1" applyAlignment="1">
      <alignment horizontal="left" vertical="center" wrapText="1"/>
    </xf>
    <xf numFmtId="168" fontId="4" fillId="34" borderId="11" xfId="0" applyNumberFormat="1" applyFont="1" applyFill="1" applyBorder="1" applyAlignment="1">
      <alignment horizontal="right" vertical="center" wrapText="1"/>
    </xf>
    <xf numFmtId="170" fontId="0" fillId="34" borderId="11" xfId="44" applyNumberFormat="1" applyFont="1" applyFill="1" applyBorder="1" applyAlignment="1">
      <alignment vertical="center"/>
    </xf>
    <xf numFmtId="0" fontId="4" fillId="34" borderId="11" xfId="0" applyFont="1" applyFill="1" applyBorder="1" applyAlignment="1">
      <alignment horizontal="center" vertical="center"/>
    </xf>
    <xf numFmtId="170" fontId="35" fillId="0" borderId="11" xfId="0" applyNumberFormat="1" applyFont="1" applyBorder="1" applyAlignment="1">
      <alignment vertical="center"/>
    </xf>
    <xf numFmtId="170" fontId="0" fillId="30" borderId="11" xfId="0" applyNumberFormat="1" applyFill="1" applyBorder="1" applyAlignment="1">
      <alignment vertical="center"/>
    </xf>
    <xf numFmtId="0" fontId="35" fillId="0" borderId="11" xfId="0" applyNumberFormat="1"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Border="1" applyAlignment="1">
      <alignment horizontal="left" vertical="center" wrapText="1"/>
    </xf>
    <xf numFmtId="0" fontId="7" fillId="33" borderId="11" xfId="0" applyFont="1" applyFill="1" applyBorder="1" applyAlignment="1">
      <alignment horizontal="left" vertical="center" wrapText="1"/>
    </xf>
    <xf numFmtId="0" fontId="35" fillId="34" borderId="11" xfId="0" applyNumberFormat="1" applyFont="1" applyFill="1" applyBorder="1" applyAlignment="1">
      <alignment horizontal="left" vertical="center" wrapText="1"/>
    </xf>
    <xf numFmtId="0" fontId="35" fillId="34" borderId="11" xfId="0" applyFont="1" applyFill="1" applyBorder="1" applyAlignment="1">
      <alignment horizontal="left" vertical="center" wrapText="1"/>
    </xf>
    <xf numFmtId="170" fontId="0" fillId="0" borderId="0" xfId="44" applyNumberFormat="1" applyFont="1" applyAlignment="1">
      <alignment/>
    </xf>
    <xf numFmtId="170" fontId="0" fillId="0" borderId="16" xfId="44" applyNumberFormat="1" applyFont="1" applyBorder="1" applyAlignment="1">
      <alignment/>
    </xf>
    <xf numFmtId="0" fontId="5" fillId="0" borderId="11" xfId="0" applyFont="1" applyFill="1" applyBorder="1" applyAlignment="1">
      <alignment vertical="center" wrapText="1"/>
    </xf>
    <xf numFmtId="0" fontId="7" fillId="0" borderId="11" xfId="0" applyFont="1" applyFill="1" applyBorder="1" applyAlignment="1">
      <alignment horizontal="left" vertical="center" wrapText="1"/>
    </xf>
    <xf numFmtId="0" fontId="0" fillId="0" borderId="0" xfId="0" applyFill="1" applyAlignment="1">
      <alignment/>
    </xf>
    <xf numFmtId="0" fontId="4" fillId="0" borderId="13"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35" fillId="0" borderId="15" xfId="0" applyFont="1" applyFill="1" applyBorder="1" applyAlignment="1">
      <alignment vertical="center" wrapText="1"/>
    </xf>
    <xf numFmtId="0" fontId="35" fillId="0" borderId="11" xfId="0" applyFont="1" applyFill="1" applyBorder="1" applyAlignment="1">
      <alignment vertical="center" wrapText="1"/>
    </xf>
    <xf numFmtId="0" fontId="4" fillId="7" borderId="11" xfId="0" applyFont="1" applyFill="1" applyBorder="1" applyAlignment="1">
      <alignment horizontal="left" vertical="center" wrapText="1"/>
    </xf>
    <xf numFmtId="0" fontId="35" fillId="7" borderId="11" xfId="0" applyNumberFormat="1" applyFont="1" applyFill="1" applyBorder="1" applyAlignment="1">
      <alignment horizontal="left" vertical="center" wrapText="1"/>
    </xf>
    <xf numFmtId="0" fontId="0" fillId="7" borderId="0" xfId="0" applyFill="1" applyAlignment="1">
      <alignment/>
    </xf>
    <xf numFmtId="0" fontId="4" fillId="7" borderId="11" xfId="0" applyFont="1" applyFill="1" applyBorder="1" applyAlignment="1">
      <alignment vertical="center" wrapText="1"/>
    </xf>
    <xf numFmtId="0" fontId="35" fillId="7" borderId="11" xfId="0" applyFont="1" applyFill="1" applyBorder="1" applyAlignment="1">
      <alignment horizontal="left" vertical="center" wrapText="1"/>
    </xf>
    <xf numFmtId="0" fontId="5" fillId="0" borderId="20" xfId="0" applyFont="1" applyFill="1" applyBorder="1" applyAlignment="1">
      <alignment vertical="center" wrapText="1"/>
    </xf>
    <xf numFmtId="0" fontId="4" fillId="0" borderId="22" xfId="0" applyFont="1" applyFill="1" applyBorder="1" applyAlignment="1">
      <alignment vertical="center" wrapText="1"/>
    </xf>
    <xf numFmtId="0" fontId="4" fillId="7"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7" borderId="20" xfId="0" applyFont="1" applyFill="1" applyBorder="1" applyAlignment="1">
      <alignment vertical="center" wrapText="1"/>
    </xf>
    <xf numFmtId="0" fontId="35" fillId="0" borderId="23" xfId="0" applyFont="1" applyFill="1" applyBorder="1" applyAlignment="1">
      <alignment vertical="center" wrapText="1"/>
    </xf>
    <xf numFmtId="0" fontId="35" fillId="0" borderId="20" xfId="0" applyFont="1" applyFill="1" applyBorder="1" applyAlignment="1">
      <alignment vertical="center" wrapText="1"/>
    </xf>
    <xf numFmtId="0" fontId="4" fillId="0" borderId="20" xfId="0" applyFont="1" applyFill="1" applyBorder="1" applyAlignment="1">
      <alignment horizontal="left" vertical="center" wrapText="1"/>
    </xf>
    <xf numFmtId="0" fontId="0" fillId="0" borderId="11" xfId="0" applyFill="1" applyBorder="1" applyAlignment="1">
      <alignment horizontal="center" vertical="center"/>
    </xf>
    <xf numFmtId="0" fontId="0" fillId="7" borderId="11"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1"/>
  <sheetViews>
    <sheetView zoomScalePageLayoutView="0" workbookViewId="0" topLeftCell="A1">
      <selection activeCell="G19" sqref="G19"/>
    </sheetView>
  </sheetViews>
  <sheetFormatPr defaultColWidth="9.140625" defaultRowHeight="15"/>
  <cols>
    <col min="1" max="1" width="19.00390625" style="0" customWidth="1"/>
    <col min="2" max="2" width="14.28125" style="0" bestFit="1" customWidth="1"/>
    <col min="3" max="3" width="15.28125" style="0" bestFit="1" customWidth="1"/>
    <col min="4" max="4" width="12.57421875" style="0" bestFit="1" customWidth="1"/>
    <col min="5" max="5" width="10.57421875" style="0" bestFit="1" customWidth="1"/>
  </cols>
  <sheetData>
    <row r="1" spans="2:5" ht="15">
      <c r="B1" s="23" t="s">
        <v>35</v>
      </c>
      <c r="C1" s="23" t="s">
        <v>32</v>
      </c>
      <c r="D1" s="23" t="s">
        <v>120</v>
      </c>
      <c r="E1" s="23" t="s">
        <v>121</v>
      </c>
    </row>
    <row r="2" spans="2:5" ht="15.75" thickBot="1">
      <c r="B2" s="24" t="e">
        <f>'All Grants'!#REF!+'All Grants'!#REF!+'All Grants'!#REF!+'All Grants'!#REF!+'All Grants'!#REF!+'All Grants'!#REF!+'All Grants'!#REF!+'All Grants'!#REF!+'All Grants'!#REF!+'All Grants'!#REF!+'All Grants'!#REF!+'All Grants'!#REF!+'All Grants'!#REF!+'All Grants'!#REF!+'All Grants'!#REF!+'All Grants'!#REF!+'All Grants'!#REF!+'All Grants'!#REF!+'All Grants'!#REF!</f>
        <v>#REF!</v>
      </c>
      <c r="C2" s="24" t="e">
        <f>'All Grants'!#REF!+'All Grants'!#REF!+'All Grants'!#REF!+'All Grants'!#REF!+'All Grants'!#REF!+'All Grants'!#REF!+'All Grants'!#REF!+'All Grants'!#REF!+'All Grants'!#REF!+'All Grants'!#REF!+'All Grants'!#REF!+'All Grants'!#REF!+'All Grants'!#REF!+'All Grants'!#REF!+'All Grants'!#REF!+'All Grants'!#REF!+'All Grants'!#REF!+'All Grants'!#REF!+'All Grants'!#REF!+'All Grants'!#REF!+'All Grants'!#REF!</f>
        <v>#REF!</v>
      </c>
      <c r="D2" s="25" t="e">
        <f>SUM(B2:C2)</f>
        <v>#REF!</v>
      </c>
      <c r="E2" s="19"/>
    </row>
    <row r="3" spans="1:5" ht="15">
      <c r="A3" s="20" t="s">
        <v>119</v>
      </c>
      <c r="B3" s="112">
        <v>379906</v>
      </c>
      <c r="C3" s="112">
        <v>600000</v>
      </c>
      <c r="D3" s="22">
        <f aca="true" t="shared" si="0" ref="D3:D9">SUM(B3:C3)</f>
        <v>979906</v>
      </c>
      <c r="E3" s="1">
        <v>5</v>
      </c>
    </row>
    <row r="4" spans="1:5" ht="15">
      <c r="A4" s="20" t="s">
        <v>42</v>
      </c>
      <c r="B4" s="112">
        <v>87000</v>
      </c>
      <c r="C4" s="112">
        <v>0</v>
      </c>
      <c r="D4" s="22">
        <f t="shared" si="0"/>
        <v>87000</v>
      </c>
      <c r="E4" s="1">
        <v>1.5</v>
      </c>
    </row>
    <row r="5" spans="1:5" ht="15">
      <c r="A5" s="20" t="s">
        <v>37</v>
      </c>
      <c r="B5" s="112">
        <v>728182</v>
      </c>
      <c r="C5" s="112">
        <v>2034353</v>
      </c>
      <c r="D5" s="22">
        <f t="shared" si="0"/>
        <v>2762535</v>
      </c>
      <c r="E5" s="1">
        <v>11.3</v>
      </c>
    </row>
    <row r="6" spans="1:5" ht="15">
      <c r="A6" s="20" t="s">
        <v>40</v>
      </c>
      <c r="B6" s="112">
        <v>0</v>
      </c>
      <c r="C6" s="112">
        <v>266000</v>
      </c>
      <c r="D6" s="22">
        <f t="shared" si="0"/>
        <v>266000</v>
      </c>
      <c r="E6" s="1">
        <v>1.3</v>
      </c>
    </row>
    <row r="7" spans="1:5" ht="15">
      <c r="A7" s="20" t="s">
        <v>38</v>
      </c>
      <c r="B7" s="112">
        <v>702271</v>
      </c>
      <c r="C7" s="112">
        <v>2059790</v>
      </c>
      <c r="D7" s="22">
        <f t="shared" si="0"/>
        <v>2762061</v>
      </c>
      <c r="E7" s="1">
        <v>10</v>
      </c>
    </row>
    <row r="8" spans="1:5" ht="15">
      <c r="A8" s="20" t="s">
        <v>41</v>
      </c>
      <c r="B8" s="112">
        <v>294943</v>
      </c>
      <c r="C8" s="112">
        <v>1888756</v>
      </c>
      <c r="D8" s="22">
        <f t="shared" si="0"/>
        <v>2183699</v>
      </c>
      <c r="E8" s="1">
        <v>10</v>
      </c>
    </row>
    <row r="9" spans="1:5" ht="15.75" thickBot="1">
      <c r="A9" s="20" t="s">
        <v>39</v>
      </c>
      <c r="B9" s="113">
        <v>73950</v>
      </c>
      <c r="C9" s="113">
        <v>179685</v>
      </c>
      <c r="D9" s="25">
        <f t="shared" si="0"/>
        <v>253635</v>
      </c>
      <c r="E9" s="1">
        <v>1.5</v>
      </c>
    </row>
    <row r="10" spans="2:5" ht="15">
      <c r="B10" s="21">
        <f>SUM(B3:B9)</f>
        <v>2266252</v>
      </c>
      <c r="C10" s="21">
        <f>SUM(C3:C9)</f>
        <v>7028584</v>
      </c>
      <c r="D10" s="22">
        <f>SUM(B10:C10)</f>
        <v>9294836</v>
      </c>
      <c r="E10" s="30">
        <f>SUM(E3:E9)</f>
        <v>40.6</v>
      </c>
    </row>
    <row r="11" spans="1:4" ht="15">
      <c r="A11" s="20" t="s">
        <v>219</v>
      </c>
      <c r="B11" s="112" t="e">
        <f>'All Grants'!#REF!+'All Grants'!#REF!+'All Grants'!#REF!+'All Grants'!#REF!+'All Grants'!#REF!+'All Grants'!#REF!+'All Grants'!#REF!+'All Grants'!#REF!+'All Grants'!#REF!+'All Grants'!#REF!+'All Grants'!#REF!+'All Grants'!#REF!+'All Grants'!#REF!+'All Grants'!#REF!+'All Grants'!#REF!+'All Grants'!#REF!+'All Grants'!#REF!+'All Grants'!#REF!+'All Grants'!#REF!</f>
        <v>#REF!</v>
      </c>
      <c r="C11" s="112" t="e">
        <f>'All Grants'!#REF!+'All Grants'!#REF!+'All Grants'!#REF!+'All Grants'!#REF!+'All Grants'!#REF!+'All Grants'!#REF!+'All Grants'!#REF!+'All Grants'!#REF!+'All Grants'!#REF!+'All Grants'!#REF!+'All Grants'!#REF!+'All Grants'!#REF!+'All Grants'!#REF!+'All Grants'!#REF!+'All Grants'!#REF!+'All Grants'!#REF!+'All Grants'!#REF!+'All Grants'!#REF!+'All Grants'!#REF!+'All Grants'!#REF!+'All Grants'!#REF!</f>
        <v>#REF!</v>
      </c>
      <c r="D11" s="31" t="e">
        <f>B11+C11</f>
        <v>#REF!</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41"/>
  <sheetViews>
    <sheetView tabSelected="1" view="pageLayout" workbookViewId="0" topLeftCell="A1">
      <selection activeCell="A1" sqref="A1"/>
    </sheetView>
  </sheetViews>
  <sheetFormatPr defaultColWidth="9.140625" defaultRowHeight="15"/>
  <cols>
    <col min="1" max="1" width="5.7109375" style="135" customWidth="1"/>
    <col min="2" max="2" width="11.421875" style="116" customWidth="1"/>
    <col min="3" max="3" width="12.8515625" style="116" customWidth="1"/>
    <col min="4" max="4" width="102.7109375" style="107" customWidth="1"/>
    <col min="5" max="16384" width="9.140625" style="116" customWidth="1"/>
  </cols>
  <sheetData>
    <row r="1" spans="1:4" ht="15">
      <c r="A1" s="135" t="s">
        <v>221</v>
      </c>
      <c r="B1" s="127" t="s">
        <v>47</v>
      </c>
      <c r="C1" s="114" t="s">
        <v>48</v>
      </c>
      <c r="D1" s="115" t="s">
        <v>178</v>
      </c>
    </row>
    <row r="2" spans="1:4" ht="108">
      <c r="A2" s="135">
        <v>1</v>
      </c>
      <c r="B2" s="128" t="s">
        <v>28</v>
      </c>
      <c r="C2" s="117" t="s">
        <v>93</v>
      </c>
      <c r="D2" s="105" t="s">
        <v>189</v>
      </c>
    </row>
    <row r="3" spans="1:4" s="124" customFormat="1" ht="120">
      <c r="A3" s="136">
        <v>2</v>
      </c>
      <c r="B3" s="129" t="s">
        <v>105</v>
      </c>
      <c r="C3" s="122" t="s">
        <v>106</v>
      </c>
      <c r="D3" s="123" t="s">
        <v>183</v>
      </c>
    </row>
    <row r="4" spans="1:4" ht="60">
      <c r="A4" s="135">
        <v>3</v>
      </c>
      <c r="B4" s="130" t="s">
        <v>107</v>
      </c>
      <c r="C4" s="119" t="s">
        <v>108</v>
      </c>
      <c r="D4" s="105" t="s">
        <v>182</v>
      </c>
    </row>
    <row r="5" spans="1:4" ht="120">
      <c r="A5" s="135">
        <v>4</v>
      </c>
      <c r="B5" s="130" t="s">
        <v>80</v>
      </c>
      <c r="C5" s="119" t="s">
        <v>81</v>
      </c>
      <c r="D5" s="105" t="s">
        <v>197</v>
      </c>
    </row>
    <row r="6" spans="1:4" ht="72">
      <c r="A6" s="135">
        <v>5</v>
      </c>
      <c r="B6" s="130" t="s">
        <v>74</v>
      </c>
      <c r="C6" s="119" t="s">
        <v>75</v>
      </c>
      <c r="D6" s="106" t="s">
        <v>200</v>
      </c>
    </row>
    <row r="7" spans="1:4" s="124" customFormat="1" ht="120">
      <c r="A7" s="136">
        <v>6</v>
      </c>
      <c r="B7" s="131" t="s">
        <v>94</v>
      </c>
      <c r="C7" s="125" t="s">
        <v>95</v>
      </c>
      <c r="D7" s="123" t="s">
        <v>190</v>
      </c>
    </row>
    <row r="8" spans="1:4" ht="72">
      <c r="A8" s="135">
        <v>7</v>
      </c>
      <c r="B8" s="130" t="s">
        <v>52</v>
      </c>
      <c r="C8" s="119" t="s">
        <v>49</v>
      </c>
      <c r="D8" s="106" t="s">
        <v>217</v>
      </c>
    </row>
    <row r="9" spans="1:4" s="124" customFormat="1" ht="72">
      <c r="A9" s="136">
        <v>8</v>
      </c>
      <c r="B9" s="131" t="s">
        <v>96</v>
      </c>
      <c r="C9" s="125" t="s">
        <v>97</v>
      </c>
      <c r="D9" s="123" t="s">
        <v>188</v>
      </c>
    </row>
    <row r="10" spans="1:4" ht="108">
      <c r="A10" s="135">
        <v>9</v>
      </c>
      <c r="B10" s="132" t="s">
        <v>98</v>
      </c>
      <c r="C10" s="120" t="s">
        <v>99</v>
      </c>
      <c r="D10" s="105" t="s">
        <v>187</v>
      </c>
    </row>
    <row r="11" spans="1:4" ht="108">
      <c r="A11" s="136">
        <v>10</v>
      </c>
      <c r="B11" s="133" t="s">
        <v>140</v>
      </c>
      <c r="C11" s="121" t="s">
        <v>141</v>
      </c>
      <c r="D11" s="105" t="s">
        <v>207</v>
      </c>
    </row>
    <row r="12" spans="1:4" ht="120">
      <c r="A12" s="135">
        <v>11</v>
      </c>
      <c r="B12" s="130" t="s">
        <v>70</v>
      </c>
      <c r="C12" s="119" t="s">
        <v>71</v>
      </c>
      <c r="D12" s="106" t="s">
        <v>203</v>
      </c>
    </row>
    <row r="13" spans="1:4" s="124" customFormat="1" ht="84">
      <c r="A13" s="136">
        <v>12</v>
      </c>
      <c r="B13" s="131" t="s">
        <v>50</v>
      </c>
      <c r="C13" s="125" t="s">
        <v>45</v>
      </c>
      <c r="D13" s="126" t="s">
        <v>218</v>
      </c>
    </row>
    <row r="14" spans="1:4" s="124" customFormat="1" ht="60">
      <c r="A14" s="136">
        <v>13</v>
      </c>
      <c r="B14" s="131" t="s">
        <v>89</v>
      </c>
      <c r="C14" s="125" t="s">
        <v>90</v>
      </c>
      <c r="D14" s="123" t="s">
        <v>192</v>
      </c>
    </row>
    <row r="15" spans="1:4" ht="120">
      <c r="A15" s="136">
        <v>14</v>
      </c>
      <c r="B15" s="130" t="s">
        <v>78</v>
      </c>
      <c r="C15" s="119" t="s">
        <v>79</v>
      </c>
      <c r="D15" s="105" t="s">
        <v>198</v>
      </c>
    </row>
    <row r="16" spans="1:4" s="124" customFormat="1" ht="120">
      <c r="A16" s="136">
        <v>15</v>
      </c>
      <c r="B16" s="131" t="s">
        <v>50</v>
      </c>
      <c r="C16" s="125" t="s">
        <v>51</v>
      </c>
      <c r="D16" s="123" t="s">
        <v>216</v>
      </c>
    </row>
    <row r="17" spans="1:4" s="124" customFormat="1" ht="120">
      <c r="A17" s="136">
        <v>16</v>
      </c>
      <c r="B17" s="131" t="s">
        <v>87</v>
      </c>
      <c r="C17" s="125" t="s">
        <v>88</v>
      </c>
      <c r="D17" s="123" t="s">
        <v>194</v>
      </c>
    </row>
    <row r="18" spans="1:4" ht="60">
      <c r="A18" s="136">
        <v>17</v>
      </c>
      <c r="B18" s="130" t="s">
        <v>89</v>
      </c>
      <c r="C18" s="119" t="s">
        <v>84</v>
      </c>
      <c r="D18" s="105" t="s">
        <v>196</v>
      </c>
    </row>
    <row r="19" spans="1:4" ht="108">
      <c r="A19" s="136">
        <v>18</v>
      </c>
      <c r="B19" s="130" t="s">
        <v>103</v>
      </c>
      <c r="C19" s="119" t="s">
        <v>102</v>
      </c>
      <c r="D19" s="105" t="s">
        <v>185</v>
      </c>
    </row>
    <row r="20" spans="1:4" ht="120">
      <c r="A20" s="136">
        <v>19</v>
      </c>
      <c r="B20" s="130" t="s">
        <v>58</v>
      </c>
      <c r="C20" s="119" t="s">
        <v>59</v>
      </c>
      <c r="D20" s="106" t="s">
        <v>211</v>
      </c>
    </row>
    <row r="21" spans="1:4" ht="120">
      <c r="A21" s="136">
        <v>20</v>
      </c>
      <c r="B21" s="130" t="s">
        <v>104</v>
      </c>
      <c r="C21" s="119" t="s">
        <v>53</v>
      </c>
      <c r="D21" s="106" t="s">
        <v>214</v>
      </c>
    </row>
    <row r="22" spans="1:4" s="124" customFormat="1" ht="108">
      <c r="A22" s="136">
        <v>21</v>
      </c>
      <c r="B22" s="131" t="s">
        <v>98</v>
      </c>
      <c r="C22" s="125" t="s">
        <v>57</v>
      </c>
      <c r="D22" s="126" t="s">
        <v>212</v>
      </c>
    </row>
    <row r="23" spans="1:4" s="124" customFormat="1" ht="72">
      <c r="A23" s="136">
        <v>22</v>
      </c>
      <c r="B23" s="129" t="s">
        <v>72</v>
      </c>
      <c r="C23" s="122" t="s">
        <v>69</v>
      </c>
      <c r="D23" s="126" t="s">
        <v>202</v>
      </c>
    </row>
    <row r="24" spans="1:4" ht="60">
      <c r="A24" s="136">
        <v>23</v>
      </c>
      <c r="B24" s="134" t="s">
        <v>67</v>
      </c>
      <c r="C24" s="118" t="s">
        <v>68</v>
      </c>
      <c r="D24" s="106" t="s">
        <v>204</v>
      </c>
    </row>
    <row r="25" spans="1:4" ht="84">
      <c r="A25" s="136">
        <v>24</v>
      </c>
      <c r="B25" s="134" t="s">
        <v>65</v>
      </c>
      <c r="C25" s="118" t="s">
        <v>66</v>
      </c>
      <c r="D25" s="106" t="s">
        <v>206</v>
      </c>
    </row>
    <row r="26" spans="1:4" s="124" customFormat="1" ht="72">
      <c r="A26" s="136">
        <v>25</v>
      </c>
      <c r="B26" s="131" t="s">
        <v>100</v>
      </c>
      <c r="C26" s="125" t="s">
        <v>101</v>
      </c>
      <c r="D26" s="123" t="s">
        <v>186</v>
      </c>
    </row>
    <row r="27" spans="1:4" ht="108">
      <c r="A27" s="136">
        <v>26</v>
      </c>
      <c r="B27" s="130" t="s">
        <v>54</v>
      </c>
      <c r="C27" s="119" t="s">
        <v>55</v>
      </c>
      <c r="D27" s="105" t="s">
        <v>215</v>
      </c>
    </row>
    <row r="28" spans="1:4" ht="120">
      <c r="A28" s="136">
        <v>27</v>
      </c>
      <c r="B28" s="130" t="s">
        <v>109</v>
      </c>
      <c r="C28" s="119" t="s">
        <v>110</v>
      </c>
      <c r="D28" s="105" t="s">
        <v>181</v>
      </c>
    </row>
    <row r="29" spans="1:4" ht="96">
      <c r="A29" s="136">
        <v>28</v>
      </c>
      <c r="B29" s="130" t="s">
        <v>20</v>
      </c>
      <c r="C29" s="119" t="s">
        <v>56</v>
      </c>
      <c r="D29" s="105" t="s">
        <v>213</v>
      </c>
    </row>
    <row r="30" spans="1:4" ht="120">
      <c r="A30" s="136">
        <v>29</v>
      </c>
      <c r="B30" s="130" t="s">
        <v>60</v>
      </c>
      <c r="C30" s="119" t="s">
        <v>61</v>
      </c>
      <c r="D30" s="106" t="s">
        <v>209</v>
      </c>
    </row>
    <row r="31" spans="1:4" ht="84">
      <c r="A31" s="136">
        <v>30</v>
      </c>
      <c r="B31" s="130" t="s">
        <v>131</v>
      </c>
      <c r="C31" s="119" t="s">
        <v>132</v>
      </c>
      <c r="D31" s="105" t="s">
        <v>184</v>
      </c>
    </row>
    <row r="32" spans="1:4" s="124" customFormat="1" ht="84">
      <c r="A32" s="136">
        <v>31</v>
      </c>
      <c r="B32" s="131" t="s">
        <v>91</v>
      </c>
      <c r="C32" s="125" t="s">
        <v>92</v>
      </c>
      <c r="D32" s="123" t="s">
        <v>191</v>
      </c>
    </row>
    <row r="33" spans="1:4" s="124" customFormat="1" ht="120">
      <c r="A33" s="136">
        <v>32</v>
      </c>
      <c r="B33" s="131" t="s">
        <v>113</v>
      </c>
      <c r="C33" s="125" t="s">
        <v>114</v>
      </c>
      <c r="D33" s="123" t="s">
        <v>179</v>
      </c>
    </row>
    <row r="34" spans="1:4" s="124" customFormat="1" ht="84">
      <c r="A34" s="136">
        <v>33</v>
      </c>
      <c r="B34" s="131" t="s">
        <v>82</v>
      </c>
      <c r="C34" s="125" t="s">
        <v>83</v>
      </c>
      <c r="D34" s="123" t="s">
        <v>195</v>
      </c>
    </row>
    <row r="35" spans="1:4" s="124" customFormat="1" ht="84">
      <c r="A35" s="136">
        <v>34</v>
      </c>
      <c r="B35" s="131" t="s">
        <v>111</v>
      </c>
      <c r="C35" s="125" t="s">
        <v>112</v>
      </c>
      <c r="D35" s="123" t="s">
        <v>180</v>
      </c>
    </row>
    <row r="36" spans="1:4" s="124" customFormat="1" ht="96">
      <c r="A36" s="136">
        <v>35</v>
      </c>
      <c r="B36" s="131" t="s">
        <v>96</v>
      </c>
      <c r="C36" s="125" t="s">
        <v>62</v>
      </c>
      <c r="D36" s="126" t="s">
        <v>210</v>
      </c>
    </row>
    <row r="37" spans="1:4" ht="96">
      <c r="A37" s="136">
        <v>36</v>
      </c>
      <c r="B37" s="133" t="s">
        <v>128</v>
      </c>
      <c r="C37" s="121" t="s">
        <v>129</v>
      </c>
      <c r="D37" s="106" t="s">
        <v>205</v>
      </c>
    </row>
    <row r="38" spans="1:4" s="124" customFormat="1" ht="120">
      <c r="A38" s="136">
        <v>37</v>
      </c>
      <c r="B38" s="131" t="s">
        <v>64</v>
      </c>
      <c r="C38" s="125" t="s">
        <v>63</v>
      </c>
      <c r="D38" s="126" t="s">
        <v>220</v>
      </c>
    </row>
    <row r="39" spans="1:4" s="124" customFormat="1" ht="108">
      <c r="A39" s="136">
        <v>38</v>
      </c>
      <c r="B39" s="131" t="s">
        <v>85</v>
      </c>
      <c r="C39" s="125" t="s">
        <v>86</v>
      </c>
      <c r="D39" s="123" t="s">
        <v>193</v>
      </c>
    </row>
    <row r="40" spans="1:4" s="124" customFormat="1" ht="96">
      <c r="A40" s="136">
        <v>39</v>
      </c>
      <c r="B40" s="131" t="s">
        <v>76</v>
      </c>
      <c r="C40" s="125" t="s">
        <v>77</v>
      </c>
      <c r="D40" s="123" t="s">
        <v>199</v>
      </c>
    </row>
    <row r="41" spans="1:4" s="124" customFormat="1" ht="96">
      <c r="A41" s="136">
        <v>40</v>
      </c>
      <c r="B41" s="131" t="s">
        <v>96</v>
      </c>
      <c r="C41" s="125" t="s">
        <v>73</v>
      </c>
      <c r="D41" s="126" t="s">
        <v>201</v>
      </c>
    </row>
  </sheetData>
  <sheetProtection/>
  <printOptions/>
  <pageMargins left="0.25" right="0.25" top="0.75" bottom="0.75" header="0.3" footer="0.3"/>
  <pageSetup horizontalDpi="600" verticalDpi="600" orientation="landscape" r:id="rId1"/>
  <headerFooter>
    <oddHeader>&amp;C&amp;"-,Bold"&amp;16 2012 INS and SWG Awards &amp;"-,Regular"&amp;12(NFWF)</oddHeader>
  </headerFooter>
</worksheet>
</file>

<file path=xl/worksheets/sheet3.xml><?xml version="1.0" encoding="utf-8"?>
<worksheet xmlns="http://schemas.openxmlformats.org/spreadsheetml/2006/main" xmlns:r="http://schemas.openxmlformats.org/officeDocument/2006/relationships">
  <dimension ref="A1:W44"/>
  <sheetViews>
    <sheetView zoomScalePageLayoutView="0" workbookViewId="0" topLeftCell="A1">
      <pane ySplit="1815" topLeftCell="A31" activePane="bottomLeft" state="split"/>
      <selection pane="topLeft" activeCell="A1" sqref="A1:H16384"/>
      <selection pane="bottomLeft" activeCell="D53" sqref="D53"/>
    </sheetView>
  </sheetViews>
  <sheetFormatPr defaultColWidth="11.421875" defaultRowHeight="15"/>
  <cols>
    <col min="1" max="1" width="6.8515625" style="0" customWidth="1"/>
    <col min="2" max="2" width="5.140625" style="0" customWidth="1"/>
    <col min="3" max="3" width="26.57421875" style="0" customWidth="1"/>
    <col min="4" max="4" width="28.140625" style="0" customWidth="1"/>
    <col min="5" max="5" width="39.00390625" style="0" hidden="1" customWidth="1"/>
    <col min="6" max="6" width="9.421875" style="0" bestFit="1" customWidth="1"/>
    <col min="7" max="7" width="10.140625" style="0" bestFit="1" customWidth="1"/>
    <col min="8" max="8" width="11.140625" style="0" bestFit="1" customWidth="1"/>
    <col min="9" max="9" width="32.421875" style="26" customWidth="1"/>
    <col min="10" max="10" width="13.8515625" style="0" bestFit="1" customWidth="1"/>
    <col min="11" max="11" width="13.7109375" style="0" bestFit="1" customWidth="1"/>
    <col min="12" max="12" width="9.8515625" style="0" customWidth="1"/>
    <col min="13" max="14" width="10.00390625" style="0" bestFit="1" customWidth="1"/>
    <col min="15" max="15" width="9.7109375" style="0" customWidth="1"/>
    <col min="16" max="16" width="9.140625" style="0" bestFit="1" customWidth="1"/>
    <col min="17" max="17" width="10.00390625" style="0" bestFit="1" customWidth="1"/>
    <col min="18" max="18" width="11.7109375" style="0" customWidth="1"/>
    <col min="19" max="19" width="10.57421875" style="0" customWidth="1"/>
    <col min="20" max="20" width="11.421875" style="0" customWidth="1"/>
    <col min="21" max="21" width="12.57421875" style="28" bestFit="1" customWidth="1"/>
    <col min="22" max="22" width="11.421875" style="40" customWidth="1"/>
  </cols>
  <sheetData>
    <row r="1" spans="1:22" ht="45">
      <c r="A1" s="59" t="s">
        <v>46</v>
      </c>
      <c r="B1" s="59"/>
      <c r="C1" s="60" t="s">
        <v>47</v>
      </c>
      <c r="D1" s="60" t="s">
        <v>48</v>
      </c>
      <c r="E1" s="60" t="s">
        <v>34</v>
      </c>
      <c r="F1" s="59" t="s">
        <v>36</v>
      </c>
      <c r="G1" s="61" t="s">
        <v>123</v>
      </c>
      <c r="H1" s="61" t="s">
        <v>138</v>
      </c>
      <c r="I1" s="62" t="s">
        <v>137</v>
      </c>
      <c r="J1" s="39" t="s">
        <v>159</v>
      </c>
      <c r="K1" s="39" t="s">
        <v>160</v>
      </c>
      <c r="L1" s="39" t="s">
        <v>161</v>
      </c>
      <c r="M1" s="39" t="s">
        <v>162</v>
      </c>
      <c r="N1" s="39" t="s">
        <v>163</v>
      </c>
      <c r="O1" s="39" t="s">
        <v>135</v>
      </c>
      <c r="P1" s="39" t="s">
        <v>136</v>
      </c>
      <c r="Q1" s="39" t="s">
        <v>164</v>
      </c>
      <c r="R1" s="38" t="s">
        <v>165</v>
      </c>
      <c r="S1" s="39" t="s">
        <v>166</v>
      </c>
      <c r="T1" s="47" t="s">
        <v>167</v>
      </c>
      <c r="U1" s="49" t="s">
        <v>145</v>
      </c>
      <c r="V1" s="39" t="s">
        <v>146</v>
      </c>
    </row>
    <row r="2" spans="1:22" ht="15">
      <c r="A2" s="59"/>
      <c r="B2" s="59"/>
      <c r="C2" s="60"/>
      <c r="D2" s="60"/>
      <c r="E2" s="60"/>
      <c r="F2" s="59"/>
      <c r="G2" s="61"/>
      <c r="H2" s="61"/>
      <c r="I2" s="62" t="s">
        <v>147</v>
      </c>
      <c r="J2" s="54">
        <f>5584000+290000</f>
        <v>5874000</v>
      </c>
      <c r="K2" s="54">
        <v>1130000</v>
      </c>
      <c r="L2" s="55">
        <v>50000</v>
      </c>
      <c r="M2" s="55">
        <v>400000</v>
      </c>
      <c r="N2" s="55">
        <v>100000</v>
      </c>
      <c r="O2" s="54">
        <v>200000</v>
      </c>
      <c r="P2" s="54">
        <v>33000</v>
      </c>
      <c r="Q2" s="54">
        <f>190000+70000</f>
        <v>260000</v>
      </c>
      <c r="R2" s="55">
        <v>600000</v>
      </c>
      <c r="S2" s="54">
        <v>150000</v>
      </c>
      <c r="T2" s="56">
        <v>505000</v>
      </c>
      <c r="U2" s="57">
        <f aca="true" t="shared" si="0" ref="U2:U44">SUM(J2:T2)</f>
        <v>9302000</v>
      </c>
      <c r="V2" s="54"/>
    </row>
    <row r="3" spans="1:22" s="68" customFormat="1" ht="15.75" thickBot="1">
      <c r="A3" s="63"/>
      <c r="B3" s="63"/>
      <c r="C3" s="64"/>
      <c r="D3" s="64"/>
      <c r="E3" s="64"/>
      <c r="F3" s="63"/>
      <c r="G3" s="65"/>
      <c r="H3" s="65"/>
      <c r="I3" s="41" t="s">
        <v>148</v>
      </c>
      <c r="J3" s="66">
        <f>J2-J44</f>
        <v>1752</v>
      </c>
      <c r="K3" s="66">
        <f aca="true" t="shared" si="1" ref="K3:T3">K2-K44</f>
        <v>2905</v>
      </c>
      <c r="L3" s="66">
        <f t="shared" si="1"/>
        <v>0</v>
      </c>
      <c r="M3" s="66">
        <f t="shared" si="1"/>
        <v>0</v>
      </c>
      <c r="N3" s="66">
        <f t="shared" si="1"/>
        <v>0</v>
      </c>
      <c r="O3" s="66">
        <f t="shared" si="1"/>
        <v>425</v>
      </c>
      <c r="P3" s="66">
        <f t="shared" si="1"/>
        <v>0</v>
      </c>
      <c r="Q3" s="66">
        <f t="shared" si="1"/>
        <v>0</v>
      </c>
      <c r="R3" s="66">
        <f t="shared" si="1"/>
        <v>81</v>
      </c>
      <c r="S3" s="66">
        <f t="shared" si="1"/>
        <v>0</v>
      </c>
      <c r="T3" s="66">
        <f t="shared" si="1"/>
        <v>0</v>
      </c>
      <c r="U3" s="67">
        <f t="shared" si="0"/>
        <v>5163</v>
      </c>
      <c r="V3" s="66"/>
    </row>
    <row r="4" spans="1:22" ht="24">
      <c r="A4" s="11">
        <v>33195</v>
      </c>
      <c r="B4" s="12" t="s">
        <v>32</v>
      </c>
      <c r="C4" s="13" t="s">
        <v>107</v>
      </c>
      <c r="D4" s="13" t="s">
        <v>108</v>
      </c>
      <c r="E4" s="13" t="s">
        <v>31</v>
      </c>
      <c r="F4" s="12" t="s">
        <v>37</v>
      </c>
      <c r="G4" s="14">
        <v>400000</v>
      </c>
      <c r="H4" s="14">
        <v>697950</v>
      </c>
      <c r="I4" s="80" t="s">
        <v>127</v>
      </c>
      <c r="J4" s="69">
        <v>400000</v>
      </c>
      <c r="K4" s="69"/>
      <c r="L4" s="69"/>
      <c r="M4" s="69"/>
      <c r="N4" s="69"/>
      <c r="O4" s="69"/>
      <c r="P4" s="69"/>
      <c r="Q4" s="69"/>
      <c r="R4" s="69"/>
      <c r="S4" s="69"/>
      <c r="T4" s="70"/>
      <c r="U4" s="71">
        <f t="shared" si="0"/>
        <v>400000</v>
      </c>
      <c r="V4" s="72">
        <f aca="true" t="shared" si="2" ref="V4:V44">G4-U4</f>
        <v>0</v>
      </c>
    </row>
    <row r="5" spans="1:22" ht="24">
      <c r="A5" s="4">
        <v>33197</v>
      </c>
      <c r="B5" s="4" t="s">
        <v>32</v>
      </c>
      <c r="C5" s="8" t="s">
        <v>105</v>
      </c>
      <c r="D5" s="8" t="s">
        <v>106</v>
      </c>
      <c r="E5" s="8" t="s">
        <v>23</v>
      </c>
      <c r="F5" s="4" t="s">
        <v>6</v>
      </c>
      <c r="G5" s="9">
        <v>400000</v>
      </c>
      <c r="H5" s="9">
        <v>400000</v>
      </c>
      <c r="I5" s="76"/>
      <c r="J5" s="50">
        <v>335000</v>
      </c>
      <c r="K5" s="50"/>
      <c r="L5" s="50"/>
      <c r="M5" s="50">
        <v>65000</v>
      </c>
      <c r="N5" s="50"/>
      <c r="O5" s="50"/>
      <c r="P5" s="50"/>
      <c r="Q5" s="50"/>
      <c r="R5" s="50"/>
      <c r="S5" s="50"/>
      <c r="T5" s="51"/>
      <c r="U5" s="52">
        <f t="shared" si="0"/>
        <v>400000</v>
      </c>
      <c r="V5" s="73">
        <f t="shared" si="2"/>
        <v>0</v>
      </c>
    </row>
    <row r="6" spans="1:22" ht="24">
      <c r="A6" s="3">
        <v>33254</v>
      </c>
      <c r="B6" s="4" t="s">
        <v>32</v>
      </c>
      <c r="C6" s="5" t="s">
        <v>103</v>
      </c>
      <c r="D6" s="5" t="s">
        <v>102</v>
      </c>
      <c r="E6" s="5" t="s">
        <v>1</v>
      </c>
      <c r="F6" s="4" t="s">
        <v>41</v>
      </c>
      <c r="G6" s="6">
        <v>200000</v>
      </c>
      <c r="H6" s="6">
        <v>120000</v>
      </c>
      <c r="I6" s="34" t="s">
        <v>150</v>
      </c>
      <c r="J6" s="50">
        <v>150000</v>
      </c>
      <c r="K6" s="50"/>
      <c r="L6" s="50"/>
      <c r="M6" s="50"/>
      <c r="N6" s="50"/>
      <c r="O6" s="50">
        <v>50000</v>
      </c>
      <c r="P6" s="50"/>
      <c r="Q6" s="50"/>
      <c r="R6" s="50"/>
      <c r="S6" s="50"/>
      <c r="T6" s="51"/>
      <c r="U6" s="52">
        <f t="shared" si="0"/>
        <v>200000</v>
      </c>
      <c r="V6" s="73">
        <f t="shared" si="2"/>
        <v>0</v>
      </c>
    </row>
    <row r="7" spans="1:22" ht="36">
      <c r="A7" s="44">
        <v>33556</v>
      </c>
      <c r="B7" s="33" t="s">
        <v>32</v>
      </c>
      <c r="C7" s="34" t="s">
        <v>98</v>
      </c>
      <c r="D7" s="34" t="s">
        <v>99</v>
      </c>
      <c r="E7" s="34" t="s">
        <v>29</v>
      </c>
      <c r="F7" s="32" t="s">
        <v>125</v>
      </c>
      <c r="G7" s="35">
        <v>212986</v>
      </c>
      <c r="H7" s="35">
        <v>503090</v>
      </c>
      <c r="I7" s="76" t="s">
        <v>126</v>
      </c>
      <c r="J7" s="50">
        <v>212986</v>
      </c>
      <c r="K7" s="50"/>
      <c r="L7" s="50"/>
      <c r="M7" s="50"/>
      <c r="N7" s="50"/>
      <c r="O7" s="50"/>
      <c r="P7" s="50"/>
      <c r="Q7" s="50"/>
      <c r="R7" s="50"/>
      <c r="S7" s="50"/>
      <c r="T7" s="51"/>
      <c r="U7" s="52">
        <f t="shared" si="0"/>
        <v>212986</v>
      </c>
      <c r="V7" s="73">
        <f t="shared" si="2"/>
        <v>0</v>
      </c>
    </row>
    <row r="8" spans="1:23" s="46" customFormat="1" ht="24">
      <c r="A8" s="4">
        <v>33570</v>
      </c>
      <c r="B8" s="4" t="s">
        <v>32</v>
      </c>
      <c r="C8" s="5" t="s">
        <v>96</v>
      </c>
      <c r="D8" s="5" t="s">
        <v>97</v>
      </c>
      <c r="E8" s="5" t="s">
        <v>30</v>
      </c>
      <c r="F8" s="4" t="s">
        <v>37</v>
      </c>
      <c r="G8" s="6">
        <v>200000</v>
      </c>
      <c r="H8" s="6">
        <v>78709</v>
      </c>
      <c r="I8" s="6" t="s">
        <v>149</v>
      </c>
      <c r="J8" s="52">
        <v>50000</v>
      </c>
      <c r="K8" s="52"/>
      <c r="L8" s="52"/>
      <c r="M8" s="52"/>
      <c r="N8" s="52"/>
      <c r="O8" s="52"/>
      <c r="P8" s="52"/>
      <c r="Q8" s="52"/>
      <c r="R8" s="52"/>
      <c r="S8" s="52"/>
      <c r="T8" s="74">
        <v>150000</v>
      </c>
      <c r="U8" s="52">
        <f t="shared" si="0"/>
        <v>200000</v>
      </c>
      <c r="V8" s="73">
        <f t="shared" si="2"/>
        <v>0</v>
      </c>
      <c r="W8" s="48"/>
    </row>
    <row r="9" spans="1:22" ht="24">
      <c r="A9" s="3">
        <v>33642</v>
      </c>
      <c r="B9" s="4" t="s">
        <v>32</v>
      </c>
      <c r="C9" s="5" t="s">
        <v>28</v>
      </c>
      <c r="D9" s="5" t="s">
        <v>93</v>
      </c>
      <c r="E9" s="5" t="s">
        <v>21</v>
      </c>
      <c r="F9" s="4" t="s">
        <v>6</v>
      </c>
      <c r="G9" s="6">
        <v>200000</v>
      </c>
      <c r="H9" s="6">
        <v>52864</v>
      </c>
      <c r="I9" s="34" t="s">
        <v>151</v>
      </c>
      <c r="J9" s="50">
        <v>107000</v>
      </c>
      <c r="K9" s="50"/>
      <c r="L9" s="50"/>
      <c r="M9" s="50"/>
      <c r="N9" s="50"/>
      <c r="O9" s="50">
        <v>50000</v>
      </c>
      <c r="P9" s="50">
        <v>18000</v>
      </c>
      <c r="Q9" s="50"/>
      <c r="R9" s="50"/>
      <c r="S9" s="50">
        <v>25000</v>
      </c>
      <c r="T9" s="51"/>
      <c r="U9" s="52">
        <f t="shared" si="0"/>
        <v>200000</v>
      </c>
      <c r="V9" s="73">
        <f t="shared" si="2"/>
        <v>0</v>
      </c>
    </row>
    <row r="10" spans="1:22" ht="24">
      <c r="A10" s="3">
        <v>33666</v>
      </c>
      <c r="B10" s="4" t="s">
        <v>32</v>
      </c>
      <c r="C10" s="5" t="s">
        <v>94</v>
      </c>
      <c r="D10" s="5" t="s">
        <v>95</v>
      </c>
      <c r="E10" s="5" t="s">
        <v>115</v>
      </c>
      <c r="F10" s="4" t="s">
        <v>37</v>
      </c>
      <c r="G10" s="6">
        <v>398128.28</v>
      </c>
      <c r="H10" s="6">
        <v>414867</v>
      </c>
      <c r="I10" s="76"/>
      <c r="J10" s="50">
        <v>398128</v>
      </c>
      <c r="K10" s="50"/>
      <c r="L10" s="50"/>
      <c r="M10" s="50"/>
      <c r="N10" s="50"/>
      <c r="O10" s="50"/>
      <c r="P10" s="50"/>
      <c r="Q10" s="50"/>
      <c r="R10" s="50"/>
      <c r="S10" s="50"/>
      <c r="T10" s="51"/>
      <c r="U10" s="52">
        <f t="shared" si="0"/>
        <v>398128</v>
      </c>
      <c r="V10" s="73">
        <f t="shared" si="2"/>
        <v>0.2800000000279397</v>
      </c>
    </row>
    <row r="11" spans="1:22" ht="24">
      <c r="A11" s="3">
        <v>33781</v>
      </c>
      <c r="B11" s="4" t="s">
        <v>32</v>
      </c>
      <c r="C11" s="5" t="s">
        <v>89</v>
      </c>
      <c r="D11" s="5" t="s">
        <v>90</v>
      </c>
      <c r="E11" s="5" t="s">
        <v>7</v>
      </c>
      <c r="F11" s="4" t="s">
        <v>38</v>
      </c>
      <c r="G11" s="6">
        <v>200000</v>
      </c>
      <c r="H11" s="6">
        <v>115000</v>
      </c>
      <c r="I11" s="6" t="s">
        <v>152</v>
      </c>
      <c r="J11" s="52">
        <v>120000</v>
      </c>
      <c r="K11" s="52"/>
      <c r="L11" s="52"/>
      <c r="M11" s="52"/>
      <c r="N11" s="52"/>
      <c r="O11" s="52"/>
      <c r="P11" s="52"/>
      <c r="Q11" s="52">
        <v>80000</v>
      </c>
      <c r="R11" s="52"/>
      <c r="S11" s="52"/>
      <c r="T11" s="74"/>
      <c r="U11" s="52">
        <f t="shared" si="0"/>
        <v>200000</v>
      </c>
      <c r="V11" s="73">
        <f t="shared" si="2"/>
        <v>0</v>
      </c>
    </row>
    <row r="12" spans="1:22" ht="24">
      <c r="A12" s="15">
        <v>33828</v>
      </c>
      <c r="B12" s="16" t="s">
        <v>32</v>
      </c>
      <c r="C12" s="17" t="s">
        <v>87</v>
      </c>
      <c r="D12" s="17" t="s">
        <v>88</v>
      </c>
      <c r="E12" s="17" t="s">
        <v>27</v>
      </c>
      <c r="F12" s="16" t="s">
        <v>38</v>
      </c>
      <c r="G12" s="18">
        <v>378105</v>
      </c>
      <c r="H12" s="18">
        <v>378105</v>
      </c>
      <c r="I12" s="34" t="s">
        <v>158</v>
      </c>
      <c r="J12" s="50">
        <v>378105</v>
      </c>
      <c r="K12" s="50"/>
      <c r="L12" s="50"/>
      <c r="M12" s="50"/>
      <c r="N12" s="50"/>
      <c r="O12" s="50"/>
      <c r="P12" s="50"/>
      <c r="Q12" s="50"/>
      <c r="R12" s="50"/>
      <c r="S12" s="50"/>
      <c r="T12" s="51"/>
      <c r="U12" s="52">
        <f t="shared" si="0"/>
        <v>378105</v>
      </c>
      <c r="V12" s="73">
        <f t="shared" si="2"/>
        <v>0</v>
      </c>
    </row>
    <row r="13" spans="1:22" ht="24">
      <c r="A13" s="3">
        <v>33855</v>
      </c>
      <c r="B13" s="4" t="s">
        <v>32</v>
      </c>
      <c r="C13" s="5" t="s">
        <v>89</v>
      </c>
      <c r="D13" s="5" t="s">
        <v>84</v>
      </c>
      <c r="E13" s="5" t="s">
        <v>17</v>
      </c>
      <c r="F13" s="4" t="s">
        <v>41</v>
      </c>
      <c r="G13" s="6">
        <v>500000</v>
      </c>
      <c r="H13" s="6">
        <v>500000</v>
      </c>
      <c r="I13" s="76" t="s">
        <v>157</v>
      </c>
      <c r="J13" s="50">
        <v>350000</v>
      </c>
      <c r="K13" s="50"/>
      <c r="L13" s="50"/>
      <c r="M13" s="50">
        <v>100000</v>
      </c>
      <c r="N13" s="50"/>
      <c r="O13" s="50">
        <v>50000</v>
      </c>
      <c r="P13" s="50"/>
      <c r="Q13" s="50"/>
      <c r="R13" s="50"/>
      <c r="S13" s="50"/>
      <c r="T13" s="51"/>
      <c r="U13" s="52">
        <f t="shared" si="0"/>
        <v>500000</v>
      </c>
      <c r="V13" s="73">
        <f t="shared" si="2"/>
        <v>0</v>
      </c>
    </row>
    <row r="14" spans="1:22" ht="51.75" customHeight="1">
      <c r="A14" s="4">
        <v>33886</v>
      </c>
      <c r="B14" s="4" t="s">
        <v>32</v>
      </c>
      <c r="C14" s="5" t="s">
        <v>80</v>
      </c>
      <c r="D14" s="5" t="s">
        <v>81</v>
      </c>
      <c r="E14" s="5" t="s">
        <v>116</v>
      </c>
      <c r="F14" s="4" t="s">
        <v>37</v>
      </c>
      <c r="G14" s="6">
        <f>647107/2</f>
        <v>323553.5</v>
      </c>
      <c r="H14" s="6">
        <v>323554</v>
      </c>
      <c r="I14" s="34" t="s">
        <v>158</v>
      </c>
      <c r="J14" s="50">
        <v>323554</v>
      </c>
      <c r="K14" s="50"/>
      <c r="L14" s="50"/>
      <c r="M14" s="50"/>
      <c r="N14" s="50"/>
      <c r="O14" s="50"/>
      <c r="P14" s="50"/>
      <c r="Q14" s="50"/>
      <c r="R14" s="50"/>
      <c r="S14" s="50"/>
      <c r="T14" s="51"/>
      <c r="U14" s="52">
        <f t="shared" si="0"/>
        <v>323554</v>
      </c>
      <c r="V14" s="73">
        <f t="shared" si="2"/>
        <v>-0.5</v>
      </c>
    </row>
    <row r="15" spans="1:22" ht="24">
      <c r="A15" s="3">
        <v>33907</v>
      </c>
      <c r="B15" s="4" t="s">
        <v>32</v>
      </c>
      <c r="C15" s="5" t="s">
        <v>78</v>
      </c>
      <c r="D15" s="5" t="s">
        <v>79</v>
      </c>
      <c r="E15" s="5" t="s">
        <v>11</v>
      </c>
      <c r="F15" s="4" t="s">
        <v>38</v>
      </c>
      <c r="G15" s="6">
        <v>500000</v>
      </c>
      <c r="H15" s="6">
        <v>2032500</v>
      </c>
      <c r="I15" s="76" t="s">
        <v>122</v>
      </c>
      <c r="J15" s="50">
        <v>500000</v>
      </c>
      <c r="K15" s="50"/>
      <c r="L15" s="50"/>
      <c r="M15" s="50"/>
      <c r="N15" s="50"/>
      <c r="O15" s="50"/>
      <c r="P15" s="50"/>
      <c r="Q15" s="50"/>
      <c r="R15" s="50"/>
      <c r="S15" s="50"/>
      <c r="T15" s="51"/>
      <c r="U15" s="52">
        <f t="shared" si="0"/>
        <v>500000</v>
      </c>
      <c r="V15" s="73">
        <f t="shared" si="2"/>
        <v>0</v>
      </c>
    </row>
    <row r="16" spans="1:22" ht="24">
      <c r="A16" s="3">
        <v>33922</v>
      </c>
      <c r="B16" s="10" t="s">
        <v>32</v>
      </c>
      <c r="C16" s="5" t="s">
        <v>74</v>
      </c>
      <c r="D16" s="5" t="s">
        <v>75</v>
      </c>
      <c r="E16" s="5" t="s">
        <v>16</v>
      </c>
      <c r="F16" s="4" t="s">
        <v>37</v>
      </c>
      <c r="G16" s="6">
        <v>200000</v>
      </c>
      <c r="H16" s="6">
        <v>55375</v>
      </c>
      <c r="I16" s="6" t="s">
        <v>153</v>
      </c>
      <c r="J16" s="52">
        <v>200000</v>
      </c>
      <c r="K16" s="52"/>
      <c r="L16" s="52"/>
      <c r="M16" s="52"/>
      <c r="N16" s="52"/>
      <c r="O16" s="52"/>
      <c r="P16" s="52"/>
      <c r="Q16" s="52"/>
      <c r="R16" s="52"/>
      <c r="S16" s="52"/>
      <c r="T16" s="74"/>
      <c r="U16" s="52">
        <f t="shared" si="0"/>
        <v>200000</v>
      </c>
      <c r="V16" s="73">
        <f t="shared" si="2"/>
        <v>0</v>
      </c>
    </row>
    <row r="17" spans="1:22" ht="24">
      <c r="A17" s="3">
        <v>33995</v>
      </c>
      <c r="B17" s="10" t="s">
        <v>32</v>
      </c>
      <c r="C17" s="5" t="s">
        <v>70</v>
      </c>
      <c r="D17" s="5" t="s">
        <v>71</v>
      </c>
      <c r="E17" s="5" t="s">
        <v>18</v>
      </c>
      <c r="F17" s="4" t="s">
        <v>40</v>
      </c>
      <c r="G17" s="6">
        <v>200000</v>
      </c>
      <c r="H17" s="6">
        <v>175000</v>
      </c>
      <c r="I17" s="34" t="s">
        <v>154</v>
      </c>
      <c r="J17" s="50">
        <v>200000</v>
      </c>
      <c r="K17" s="50"/>
      <c r="L17" s="50"/>
      <c r="M17" s="50"/>
      <c r="N17" s="50"/>
      <c r="O17" s="50"/>
      <c r="P17" s="50"/>
      <c r="Q17" s="50"/>
      <c r="R17" s="50"/>
      <c r="S17" s="50"/>
      <c r="T17" s="51"/>
      <c r="U17" s="52">
        <f t="shared" si="0"/>
        <v>200000</v>
      </c>
      <c r="V17" s="73">
        <f t="shared" si="2"/>
        <v>0</v>
      </c>
    </row>
    <row r="18" spans="1:22" s="7" customFormat="1" ht="48">
      <c r="A18" s="3">
        <v>34147</v>
      </c>
      <c r="B18" s="4" t="s">
        <v>32</v>
      </c>
      <c r="C18" s="5" t="s">
        <v>58</v>
      </c>
      <c r="D18" s="5" t="s">
        <v>59</v>
      </c>
      <c r="E18" s="5" t="s">
        <v>3</v>
      </c>
      <c r="F18" s="4" t="s">
        <v>41</v>
      </c>
      <c r="G18" s="29">
        <v>749987</v>
      </c>
      <c r="H18" s="29">
        <v>750000</v>
      </c>
      <c r="I18" s="81"/>
      <c r="J18" s="50">
        <v>749987</v>
      </c>
      <c r="K18" s="50"/>
      <c r="L18" s="50"/>
      <c r="M18" s="50"/>
      <c r="N18" s="50"/>
      <c r="O18" s="50"/>
      <c r="P18" s="50"/>
      <c r="Q18" s="50"/>
      <c r="R18" s="50"/>
      <c r="S18" s="50"/>
      <c r="T18" s="51"/>
      <c r="U18" s="52">
        <f t="shared" si="0"/>
        <v>749987</v>
      </c>
      <c r="V18" s="73">
        <f t="shared" si="2"/>
        <v>0</v>
      </c>
    </row>
    <row r="19" spans="1:22" ht="36">
      <c r="A19" s="4">
        <v>34178</v>
      </c>
      <c r="B19" s="10" t="s">
        <v>32</v>
      </c>
      <c r="C19" s="5" t="s">
        <v>98</v>
      </c>
      <c r="D19" s="5" t="s">
        <v>57</v>
      </c>
      <c r="E19" s="5" t="s">
        <v>5</v>
      </c>
      <c r="F19" s="4" t="s">
        <v>44</v>
      </c>
      <c r="G19" s="6">
        <v>200000</v>
      </c>
      <c r="H19" s="6">
        <v>121009</v>
      </c>
      <c r="I19" s="76" t="s">
        <v>124</v>
      </c>
      <c r="J19" s="50">
        <v>105624</v>
      </c>
      <c r="K19" s="50"/>
      <c r="L19" s="50"/>
      <c r="M19" s="50">
        <v>50000</v>
      </c>
      <c r="N19" s="50"/>
      <c r="O19" s="50"/>
      <c r="P19" s="50"/>
      <c r="Q19" s="50"/>
      <c r="R19" s="75">
        <v>44376</v>
      </c>
      <c r="S19" s="50"/>
      <c r="T19" s="51"/>
      <c r="U19" s="52">
        <f t="shared" si="0"/>
        <v>200000</v>
      </c>
      <c r="V19" s="73">
        <f t="shared" si="2"/>
        <v>0</v>
      </c>
    </row>
    <row r="20" spans="1:22" ht="24">
      <c r="A20" s="4">
        <v>34192</v>
      </c>
      <c r="B20" s="4" t="s">
        <v>32</v>
      </c>
      <c r="C20" s="5" t="s">
        <v>104</v>
      </c>
      <c r="D20" s="5" t="s">
        <v>53</v>
      </c>
      <c r="E20" s="5" t="s">
        <v>2</v>
      </c>
      <c r="F20" s="4" t="s">
        <v>41</v>
      </c>
      <c r="G20" s="6">
        <v>219084</v>
      </c>
      <c r="H20" s="6">
        <v>185658</v>
      </c>
      <c r="I20" s="34"/>
      <c r="J20" s="50">
        <v>71124</v>
      </c>
      <c r="K20" s="50"/>
      <c r="L20" s="50"/>
      <c r="M20" s="50">
        <v>55000</v>
      </c>
      <c r="N20" s="50"/>
      <c r="O20" s="50"/>
      <c r="P20" s="50"/>
      <c r="Q20" s="50"/>
      <c r="R20" s="75">
        <v>92960</v>
      </c>
      <c r="S20" s="50"/>
      <c r="T20" s="51"/>
      <c r="U20" s="52">
        <f t="shared" si="0"/>
        <v>219084</v>
      </c>
      <c r="V20" s="73">
        <f t="shared" si="2"/>
        <v>0</v>
      </c>
    </row>
    <row r="21" spans="1:22" ht="24">
      <c r="A21" s="4">
        <v>34239</v>
      </c>
      <c r="B21" s="4" t="s">
        <v>32</v>
      </c>
      <c r="C21" s="5" t="s">
        <v>50</v>
      </c>
      <c r="D21" s="5" t="s">
        <v>51</v>
      </c>
      <c r="E21" s="5" t="s">
        <v>12</v>
      </c>
      <c r="F21" s="4" t="s">
        <v>38</v>
      </c>
      <c r="G21" s="6">
        <v>750000</v>
      </c>
      <c r="H21" s="6">
        <v>2743066</v>
      </c>
      <c r="I21" s="76"/>
      <c r="J21" s="50">
        <v>515000</v>
      </c>
      <c r="K21" s="50"/>
      <c r="L21" s="50"/>
      <c r="M21" s="50">
        <v>65000</v>
      </c>
      <c r="N21" s="50"/>
      <c r="O21" s="50"/>
      <c r="P21" s="50"/>
      <c r="Q21" s="50"/>
      <c r="R21" s="75">
        <v>170000</v>
      </c>
      <c r="S21" s="50"/>
      <c r="T21" s="51"/>
      <c r="U21" s="52">
        <f t="shared" si="0"/>
        <v>750000</v>
      </c>
      <c r="V21" s="73">
        <f t="shared" si="2"/>
        <v>0</v>
      </c>
    </row>
    <row r="22" spans="1:22" ht="24">
      <c r="A22" s="4">
        <v>34256</v>
      </c>
      <c r="B22" s="10" t="s">
        <v>32</v>
      </c>
      <c r="C22" s="5" t="s">
        <v>52</v>
      </c>
      <c r="D22" s="5" t="s">
        <v>49</v>
      </c>
      <c r="E22" s="5" t="s">
        <v>117</v>
      </c>
      <c r="F22" s="4" t="s">
        <v>37</v>
      </c>
      <c r="G22" s="6">
        <v>200000</v>
      </c>
      <c r="H22" s="6">
        <v>113000</v>
      </c>
      <c r="I22" s="34"/>
      <c r="J22" s="50">
        <v>200000</v>
      </c>
      <c r="K22" s="50"/>
      <c r="L22" s="50"/>
      <c r="M22" s="50"/>
      <c r="N22" s="50"/>
      <c r="O22" s="50"/>
      <c r="P22" s="50"/>
      <c r="Q22" s="50"/>
      <c r="R22" s="50"/>
      <c r="S22" s="50"/>
      <c r="T22" s="51"/>
      <c r="U22" s="52">
        <f t="shared" si="0"/>
        <v>200000</v>
      </c>
      <c r="V22" s="73">
        <f t="shared" si="2"/>
        <v>0</v>
      </c>
    </row>
    <row r="23" spans="1:22" ht="24">
      <c r="A23" s="4">
        <v>34290</v>
      </c>
      <c r="B23" s="10" t="s">
        <v>32</v>
      </c>
      <c r="C23" s="5" t="s">
        <v>50</v>
      </c>
      <c r="D23" s="5" t="s">
        <v>45</v>
      </c>
      <c r="E23" s="5" t="s">
        <v>19</v>
      </c>
      <c r="F23" s="4" t="s">
        <v>43</v>
      </c>
      <c r="G23" s="27">
        <v>200000</v>
      </c>
      <c r="H23" s="27">
        <v>60870</v>
      </c>
      <c r="I23" s="34" t="s">
        <v>155</v>
      </c>
      <c r="J23" s="50">
        <v>160000</v>
      </c>
      <c r="K23" s="50"/>
      <c r="L23" s="50"/>
      <c r="M23" s="50"/>
      <c r="N23" s="50"/>
      <c r="O23" s="50"/>
      <c r="P23" s="50"/>
      <c r="Q23" s="50">
        <v>40000</v>
      </c>
      <c r="R23" s="50"/>
      <c r="S23" s="50"/>
      <c r="T23" s="51"/>
      <c r="U23" s="52">
        <f t="shared" si="0"/>
        <v>200000</v>
      </c>
      <c r="V23" s="73">
        <f t="shared" si="2"/>
        <v>0</v>
      </c>
    </row>
    <row r="24" spans="1:22" ht="72">
      <c r="A24" s="34" t="s">
        <v>139</v>
      </c>
      <c r="B24" s="76" t="s">
        <v>32</v>
      </c>
      <c r="C24" s="34" t="s">
        <v>140</v>
      </c>
      <c r="D24" s="34" t="s">
        <v>141</v>
      </c>
      <c r="E24" s="34" t="s">
        <v>142</v>
      </c>
      <c r="F24" s="34" t="s">
        <v>144</v>
      </c>
      <c r="G24" s="58">
        <v>398740</v>
      </c>
      <c r="H24" s="45">
        <v>301322</v>
      </c>
      <c r="I24" s="35" t="s">
        <v>143</v>
      </c>
      <c r="J24" s="58">
        <v>345740</v>
      </c>
      <c r="K24" s="77"/>
      <c r="L24" s="77"/>
      <c r="M24" s="77"/>
      <c r="N24" s="77"/>
      <c r="O24" s="77"/>
      <c r="P24" s="77"/>
      <c r="Q24" s="58"/>
      <c r="R24" s="58">
        <v>53000</v>
      </c>
      <c r="S24" s="77"/>
      <c r="T24" s="78"/>
      <c r="U24" s="52">
        <f t="shared" si="0"/>
        <v>398740</v>
      </c>
      <c r="V24" s="73">
        <f t="shared" si="2"/>
        <v>0</v>
      </c>
    </row>
    <row r="25" spans="1:22" ht="36">
      <c r="A25" s="4">
        <v>32747</v>
      </c>
      <c r="B25" s="4" t="s">
        <v>35</v>
      </c>
      <c r="C25" s="5" t="s">
        <v>113</v>
      </c>
      <c r="D25" s="5" t="s">
        <v>114</v>
      </c>
      <c r="E25" s="5" t="s">
        <v>9</v>
      </c>
      <c r="F25" s="4" t="s">
        <v>38</v>
      </c>
      <c r="G25" s="6">
        <v>200000</v>
      </c>
      <c r="H25" s="6">
        <v>2114079</v>
      </c>
      <c r="I25" s="6"/>
      <c r="J25" s="52"/>
      <c r="K25" s="52"/>
      <c r="L25" s="52"/>
      <c r="M25" s="52"/>
      <c r="N25" s="52"/>
      <c r="O25" s="52"/>
      <c r="P25" s="52"/>
      <c r="Q25" s="52">
        <v>20000</v>
      </c>
      <c r="R25" s="79">
        <v>180000</v>
      </c>
      <c r="S25" s="52"/>
      <c r="T25" s="74"/>
      <c r="U25" s="52">
        <f t="shared" si="0"/>
        <v>200000</v>
      </c>
      <c r="V25" s="73">
        <f t="shared" si="2"/>
        <v>0</v>
      </c>
    </row>
    <row r="26" spans="1:22" ht="36">
      <c r="A26" s="4">
        <v>32881</v>
      </c>
      <c r="B26" s="4" t="s">
        <v>35</v>
      </c>
      <c r="C26" s="5" t="s">
        <v>111</v>
      </c>
      <c r="D26" s="5" t="s">
        <v>112</v>
      </c>
      <c r="E26" s="5" t="s">
        <v>33</v>
      </c>
      <c r="F26" s="4" t="s">
        <v>38</v>
      </c>
      <c r="G26" s="6">
        <v>161157.9</v>
      </c>
      <c r="H26" s="6">
        <v>53731</v>
      </c>
      <c r="I26" s="6"/>
      <c r="J26" s="52"/>
      <c r="K26" s="52">
        <v>76158</v>
      </c>
      <c r="L26" s="52"/>
      <c r="M26" s="52">
        <v>65000</v>
      </c>
      <c r="N26" s="52"/>
      <c r="O26" s="52"/>
      <c r="P26" s="52"/>
      <c r="Q26" s="52">
        <v>20000</v>
      </c>
      <c r="R26" s="52"/>
      <c r="S26" s="52"/>
      <c r="T26" s="74"/>
      <c r="U26" s="52">
        <f t="shared" si="0"/>
        <v>161158</v>
      </c>
      <c r="V26" s="73">
        <f t="shared" si="2"/>
        <v>-0.10000000000582077</v>
      </c>
    </row>
    <row r="27" spans="1:22" ht="36">
      <c r="A27" s="4">
        <v>33008</v>
      </c>
      <c r="B27" s="4" t="s">
        <v>35</v>
      </c>
      <c r="C27" s="5" t="s">
        <v>109</v>
      </c>
      <c r="D27" s="5" t="s">
        <v>110</v>
      </c>
      <c r="E27" s="5" t="s">
        <v>26</v>
      </c>
      <c r="F27" s="4" t="s">
        <v>37</v>
      </c>
      <c r="G27" s="6">
        <v>89105</v>
      </c>
      <c r="H27" s="6">
        <v>170185</v>
      </c>
      <c r="I27" s="6"/>
      <c r="J27" s="52"/>
      <c r="K27" s="52"/>
      <c r="L27" s="52"/>
      <c r="M27" s="52"/>
      <c r="N27" s="52"/>
      <c r="O27" s="52"/>
      <c r="P27" s="52"/>
      <c r="Q27" s="52"/>
      <c r="R27" s="52"/>
      <c r="S27" s="52"/>
      <c r="T27" s="74">
        <v>89105</v>
      </c>
      <c r="U27" s="52">
        <f t="shared" si="0"/>
        <v>89105</v>
      </c>
      <c r="V27" s="73">
        <f t="shared" si="2"/>
        <v>0</v>
      </c>
    </row>
    <row r="28" spans="1:22" ht="36">
      <c r="A28" s="4">
        <v>33248</v>
      </c>
      <c r="B28" s="10" t="s">
        <v>35</v>
      </c>
      <c r="C28" s="5" t="s">
        <v>131</v>
      </c>
      <c r="D28" s="5" t="s">
        <v>132</v>
      </c>
      <c r="E28" s="5" t="s">
        <v>134</v>
      </c>
      <c r="F28" s="4" t="s">
        <v>133</v>
      </c>
      <c r="G28" s="6">
        <v>130000</v>
      </c>
      <c r="H28" s="6">
        <v>97825</v>
      </c>
      <c r="I28" s="6" t="s">
        <v>156</v>
      </c>
      <c r="J28" s="52"/>
      <c r="K28" s="52"/>
      <c r="L28" s="52"/>
      <c r="M28" s="52"/>
      <c r="N28" s="52"/>
      <c r="O28" s="52"/>
      <c r="P28" s="52"/>
      <c r="Q28" s="52"/>
      <c r="R28" s="52"/>
      <c r="S28" s="52"/>
      <c r="T28" s="74">
        <v>130000</v>
      </c>
      <c r="U28" s="52">
        <f t="shared" si="0"/>
        <v>130000</v>
      </c>
      <c r="V28" s="73">
        <f t="shared" si="2"/>
        <v>0</v>
      </c>
    </row>
    <row r="29" spans="1:22" ht="36">
      <c r="A29" s="4">
        <v>33381</v>
      </c>
      <c r="B29" s="4" t="s">
        <v>35</v>
      </c>
      <c r="C29" s="5" t="s">
        <v>100</v>
      </c>
      <c r="D29" s="5" t="s">
        <v>101</v>
      </c>
      <c r="E29" s="5" t="s">
        <v>25</v>
      </c>
      <c r="F29" s="4" t="s">
        <v>42</v>
      </c>
      <c r="G29" s="6">
        <v>35000</v>
      </c>
      <c r="H29" s="6">
        <v>67500</v>
      </c>
      <c r="I29" s="6"/>
      <c r="J29" s="52"/>
      <c r="K29" s="52">
        <v>35000</v>
      </c>
      <c r="L29" s="52"/>
      <c r="M29" s="52"/>
      <c r="N29" s="52"/>
      <c r="O29" s="52"/>
      <c r="P29" s="52"/>
      <c r="Q29" s="52"/>
      <c r="R29" s="52"/>
      <c r="S29" s="52"/>
      <c r="T29" s="74"/>
      <c r="U29" s="52">
        <f t="shared" si="0"/>
        <v>35000</v>
      </c>
      <c r="V29" s="73">
        <f t="shared" si="2"/>
        <v>0</v>
      </c>
    </row>
    <row r="30" spans="1:22" ht="36">
      <c r="A30" s="4">
        <v>33680</v>
      </c>
      <c r="B30" s="4" t="s">
        <v>35</v>
      </c>
      <c r="C30" s="5" t="s">
        <v>91</v>
      </c>
      <c r="D30" s="5" t="s">
        <v>92</v>
      </c>
      <c r="E30" s="5" t="s">
        <v>7</v>
      </c>
      <c r="F30" s="4" t="s">
        <v>38</v>
      </c>
      <c r="G30" s="6">
        <v>79583</v>
      </c>
      <c r="H30" s="6">
        <v>129414</v>
      </c>
      <c r="I30" s="6"/>
      <c r="J30" s="52"/>
      <c r="K30" s="52"/>
      <c r="L30" s="52"/>
      <c r="M30" s="52"/>
      <c r="N30" s="52"/>
      <c r="O30" s="52"/>
      <c r="P30" s="52"/>
      <c r="Q30" s="52">
        <v>20000</v>
      </c>
      <c r="R30" s="79">
        <v>59583</v>
      </c>
      <c r="S30" s="52"/>
      <c r="T30" s="74"/>
      <c r="U30" s="52">
        <f t="shared" si="0"/>
        <v>79583</v>
      </c>
      <c r="V30" s="73">
        <f t="shared" si="2"/>
        <v>0</v>
      </c>
    </row>
    <row r="31" spans="1:22" ht="24">
      <c r="A31" s="4">
        <v>33822</v>
      </c>
      <c r="B31" s="4" t="s">
        <v>35</v>
      </c>
      <c r="C31" s="5" t="s">
        <v>85</v>
      </c>
      <c r="D31" s="5" t="s">
        <v>86</v>
      </c>
      <c r="E31" s="5" t="s">
        <v>0</v>
      </c>
      <c r="F31" s="4" t="s">
        <v>41</v>
      </c>
      <c r="G31" s="6">
        <v>49575</v>
      </c>
      <c r="H31" s="6">
        <v>17600</v>
      </c>
      <c r="I31" s="6"/>
      <c r="J31" s="52"/>
      <c r="K31" s="52"/>
      <c r="L31" s="52"/>
      <c r="M31" s="52"/>
      <c r="N31" s="52"/>
      <c r="O31" s="52">
        <v>49575</v>
      </c>
      <c r="P31" s="52"/>
      <c r="Q31" s="52"/>
      <c r="R31" s="52"/>
      <c r="S31" s="52"/>
      <c r="T31" s="74"/>
      <c r="U31" s="52">
        <f t="shared" si="0"/>
        <v>49575</v>
      </c>
      <c r="V31" s="73">
        <f t="shared" si="2"/>
        <v>0</v>
      </c>
    </row>
    <row r="32" spans="1:22" ht="24">
      <c r="A32" s="4">
        <v>33830</v>
      </c>
      <c r="B32" s="4" t="s">
        <v>35</v>
      </c>
      <c r="C32" s="5" t="s">
        <v>82</v>
      </c>
      <c r="D32" s="5" t="s">
        <v>83</v>
      </c>
      <c r="E32" s="5" t="s">
        <v>8</v>
      </c>
      <c r="F32" s="4" t="s">
        <v>38</v>
      </c>
      <c r="G32" s="6">
        <v>69800</v>
      </c>
      <c r="H32" s="6">
        <v>47906</v>
      </c>
      <c r="I32" s="6"/>
      <c r="J32" s="52"/>
      <c r="K32" s="52">
        <v>69800</v>
      </c>
      <c r="L32" s="52"/>
      <c r="M32" s="52"/>
      <c r="N32" s="52"/>
      <c r="O32" s="52"/>
      <c r="P32" s="52"/>
      <c r="Q32" s="52"/>
      <c r="R32" s="52"/>
      <c r="S32" s="52"/>
      <c r="T32" s="74"/>
      <c r="U32" s="52">
        <f t="shared" si="0"/>
        <v>69800</v>
      </c>
      <c r="V32" s="73">
        <f t="shared" si="2"/>
        <v>0</v>
      </c>
    </row>
    <row r="33" spans="1:22" ht="48">
      <c r="A33" s="4">
        <v>33912</v>
      </c>
      <c r="B33" s="10" t="s">
        <v>35</v>
      </c>
      <c r="C33" s="5" t="s">
        <v>76</v>
      </c>
      <c r="D33" s="5" t="s">
        <v>77</v>
      </c>
      <c r="E33" s="5" t="s">
        <v>13</v>
      </c>
      <c r="F33" s="4" t="s">
        <v>41</v>
      </c>
      <c r="G33" s="6">
        <v>23765</v>
      </c>
      <c r="H33" s="6">
        <v>25816</v>
      </c>
      <c r="I33" s="6"/>
      <c r="J33" s="52"/>
      <c r="K33" s="52">
        <v>23765</v>
      </c>
      <c r="L33" s="52"/>
      <c r="M33" s="52"/>
      <c r="N33" s="52"/>
      <c r="O33" s="52"/>
      <c r="P33" s="52"/>
      <c r="Q33" s="52"/>
      <c r="R33" s="52"/>
      <c r="S33" s="52"/>
      <c r="T33" s="74"/>
      <c r="U33" s="52">
        <f t="shared" si="0"/>
        <v>23765</v>
      </c>
      <c r="V33" s="73">
        <f t="shared" si="2"/>
        <v>0</v>
      </c>
    </row>
    <row r="34" spans="1:22" ht="24">
      <c r="A34" s="4">
        <v>33944</v>
      </c>
      <c r="B34" s="4" t="s">
        <v>35</v>
      </c>
      <c r="C34" s="5" t="s">
        <v>96</v>
      </c>
      <c r="D34" s="5" t="s">
        <v>73</v>
      </c>
      <c r="E34" s="5" t="s">
        <v>118</v>
      </c>
      <c r="F34" s="4" t="s">
        <v>39</v>
      </c>
      <c r="G34" s="6">
        <v>73950</v>
      </c>
      <c r="H34" s="6">
        <v>59340</v>
      </c>
      <c r="I34" s="6"/>
      <c r="J34" s="52"/>
      <c r="K34" s="52">
        <v>73950</v>
      </c>
      <c r="L34" s="52"/>
      <c r="M34" s="52"/>
      <c r="N34" s="52"/>
      <c r="O34" s="52"/>
      <c r="P34" s="52"/>
      <c r="Q34" s="52"/>
      <c r="R34" s="52"/>
      <c r="S34" s="52"/>
      <c r="T34" s="74"/>
      <c r="U34" s="52">
        <f t="shared" si="0"/>
        <v>73950</v>
      </c>
      <c r="V34" s="73">
        <f t="shared" si="2"/>
        <v>0</v>
      </c>
    </row>
    <row r="35" spans="1:22" ht="24">
      <c r="A35" s="4">
        <v>33972</v>
      </c>
      <c r="B35" s="4" t="s">
        <v>35</v>
      </c>
      <c r="C35" s="8" t="s">
        <v>72</v>
      </c>
      <c r="D35" s="8" t="s">
        <v>69</v>
      </c>
      <c r="E35" s="8" t="s">
        <v>6</v>
      </c>
      <c r="F35" s="4" t="s">
        <v>6</v>
      </c>
      <c r="G35" s="9">
        <v>200000</v>
      </c>
      <c r="H35" s="9">
        <v>78833</v>
      </c>
      <c r="I35" s="9"/>
      <c r="J35" s="52"/>
      <c r="K35" s="52"/>
      <c r="L35" s="52">
        <v>50000</v>
      </c>
      <c r="M35" s="52"/>
      <c r="N35" s="52">
        <v>100000</v>
      </c>
      <c r="O35" s="52"/>
      <c r="P35" s="52">
        <v>15000</v>
      </c>
      <c r="Q35" s="52"/>
      <c r="R35" s="52"/>
      <c r="S35" s="52">
        <v>35000</v>
      </c>
      <c r="T35" s="74"/>
      <c r="U35" s="52">
        <f t="shared" si="0"/>
        <v>200000</v>
      </c>
      <c r="V35" s="73">
        <f t="shared" si="2"/>
        <v>0</v>
      </c>
    </row>
    <row r="36" spans="1:22" ht="24">
      <c r="A36" s="4">
        <v>34034</v>
      </c>
      <c r="B36" s="4" t="s">
        <v>35</v>
      </c>
      <c r="C36" s="8" t="s">
        <v>67</v>
      </c>
      <c r="D36" s="8" t="s">
        <v>68</v>
      </c>
      <c r="E36" s="8" t="s">
        <v>22</v>
      </c>
      <c r="F36" s="4" t="s">
        <v>6</v>
      </c>
      <c r="G36" s="9">
        <v>159906.4</v>
      </c>
      <c r="H36" s="9">
        <v>50200</v>
      </c>
      <c r="I36" s="9"/>
      <c r="J36" s="52"/>
      <c r="K36" s="52">
        <v>89906</v>
      </c>
      <c r="L36" s="52"/>
      <c r="M36" s="52"/>
      <c r="N36" s="52"/>
      <c r="O36" s="52"/>
      <c r="P36" s="52"/>
      <c r="Q36" s="52"/>
      <c r="R36" s="52"/>
      <c r="S36" s="52">
        <v>70000</v>
      </c>
      <c r="T36" s="74"/>
      <c r="U36" s="52">
        <f t="shared" si="0"/>
        <v>159906</v>
      </c>
      <c r="V36" s="73">
        <f t="shared" si="2"/>
        <v>0.39999999999417923</v>
      </c>
    </row>
    <row r="37" spans="1:22" ht="24">
      <c r="A37" s="32">
        <v>34042</v>
      </c>
      <c r="B37" s="33" t="s">
        <v>35</v>
      </c>
      <c r="C37" s="34" t="s">
        <v>128</v>
      </c>
      <c r="D37" s="34" t="s">
        <v>129</v>
      </c>
      <c r="E37" s="35" t="s">
        <v>130</v>
      </c>
      <c r="F37" s="36" t="s">
        <v>41</v>
      </c>
      <c r="G37" s="37">
        <v>80000</v>
      </c>
      <c r="H37" s="37">
        <v>20000</v>
      </c>
      <c r="I37" s="37"/>
      <c r="J37" s="52"/>
      <c r="K37" s="52">
        <v>80000</v>
      </c>
      <c r="L37" s="52"/>
      <c r="M37" s="52"/>
      <c r="N37" s="52"/>
      <c r="O37" s="52"/>
      <c r="P37" s="52"/>
      <c r="Q37" s="52"/>
      <c r="R37" s="52"/>
      <c r="S37" s="52"/>
      <c r="T37" s="74"/>
      <c r="U37" s="52">
        <f t="shared" si="0"/>
        <v>80000</v>
      </c>
      <c r="V37" s="73">
        <f t="shared" si="2"/>
        <v>0</v>
      </c>
    </row>
    <row r="38" spans="1:22" ht="15">
      <c r="A38" s="4">
        <v>34050</v>
      </c>
      <c r="B38" s="4" t="s">
        <v>35</v>
      </c>
      <c r="C38" s="8" t="s">
        <v>65</v>
      </c>
      <c r="D38" s="8" t="s">
        <v>66</v>
      </c>
      <c r="E38" s="8" t="s">
        <v>21</v>
      </c>
      <c r="F38" s="4" t="s">
        <v>6</v>
      </c>
      <c r="G38" s="9">
        <v>20000</v>
      </c>
      <c r="H38" s="9">
        <v>10000</v>
      </c>
      <c r="I38" s="9"/>
      <c r="J38" s="52"/>
      <c r="K38" s="52"/>
      <c r="L38" s="52"/>
      <c r="M38" s="52"/>
      <c r="N38" s="52"/>
      <c r="O38" s="52"/>
      <c r="P38" s="52"/>
      <c r="Q38" s="52"/>
      <c r="R38" s="52"/>
      <c r="S38" s="52">
        <v>20000</v>
      </c>
      <c r="T38" s="74"/>
      <c r="U38" s="52">
        <f t="shared" si="0"/>
        <v>20000</v>
      </c>
      <c r="V38" s="73">
        <f t="shared" si="2"/>
        <v>0</v>
      </c>
    </row>
    <row r="39" spans="1:22" ht="36">
      <c r="A39" s="4">
        <v>34107</v>
      </c>
      <c r="B39" s="10" t="s">
        <v>35</v>
      </c>
      <c r="C39" s="5" t="s">
        <v>64</v>
      </c>
      <c r="D39" s="5" t="s">
        <v>63</v>
      </c>
      <c r="E39" s="5" t="s">
        <v>4</v>
      </c>
      <c r="F39" s="4" t="s">
        <v>41</v>
      </c>
      <c r="G39" s="6">
        <v>141602.95</v>
      </c>
      <c r="H39" s="6">
        <v>87822</v>
      </c>
      <c r="I39" s="6"/>
      <c r="J39" s="53"/>
      <c r="K39" s="53">
        <v>141603</v>
      </c>
      <c r="L39" s="52"/>
      <c r="M39" s="52"/>
      <c r="N39" s="52"/>
      <c r="O39" s="52"/>
      <c r="P39" s="52"/>
      <c r="Q39" s="52"/>
      <c r="R39" s="52"/>
      <c r="S39" s="52"/>
      <c r="T39" s="74"/>
      <c r="U39" s="52">
        <f t="shared" si="0"/>
        <v>141603</v>
      </c>
      <c r="V39" s="73">
        <f t="shared" si="2"/>
        <v>-0.04999999998835847</v>
      </c>
    </row>
    <row r="40" spans="1:22" ht="24">
      <c r="A40" s="4">
        <v>34136</v>
      </c>
      <c r="B40" s="10" t="s">
        <v>35</v>
      </c>
      <c r="C40" s="5" t="s">
        <v>60</v>
      </c>
      <c r="D40" s="5" t="s">
        <v>61</v>
      </c>
      <c r="E40" s="5" t="s">
        <v>14</v>
      </c>
      <c r="F40" s="4" t="s">
        <v>37</v>
      </c>
      <c r="G40" s="6">
        <v>199345.6</v>
      </c>
      <c r="H40" s="6">
        <v>79768</v>
      </c>
      <c r="I40" s="6"/>
      <c r="J40" s="52"/>
      <c r="K40" s="52">
        <v>83451</v>
      </c>
      <c r="L40" s="52"/>
      <c r="M40" s="52"/>
      <c r="N40" s="52"/>
      <c r="O40" s="52"/>
      <c r="P40" s="52"/>
      <c r="Q40" s="52">
        <v>80000</v>
      </c>
      <c r="R40" s="52"/>
      <c r="S40" s="52"/>
      <c r="T40" s="74">
        <v>35895</v>
      </c>
      <c r="U40" s="52">
        <f t="shared" si="0"/>
        <v>199346</v>
      </c>
      <c r="V40" s="73">
        <f t="shared" si="2"/>
        <v>-0.39999999999417923</v>
      </c>
    </row>
    <row r="41" spans="1:22" ht="24">
      <c r="A41" s="4">
        <v>34140</v>
      </c>
      <c r="B41" s="4" t="s">
        <v>35</v>
      </c>
      <c r="C41" s="5" t="s">
        <v>96</v>
      </c>
      <c r="D41" s="5" t="s">
        <v>62</v>
      </c>
      <c r="E41" s="5" t="s">
        <v>10</v>
      </c>
      <c r="F41" s="4" t="s">
        <v>38</v>
      </c>
      <c r="G41" s="6">
        <v>191730</v>
      </c>
      <c r="H41" s="6">
        <v>119832</v>
      </c>
      <c r="I41" s="6"/>
      <c r="J41" s="52"/>
      <c r="K41" s="52">
        <v>191730</v>
      </c>
      <c r="L41" s="52"/>
      <c r="M41" s="52"/>
      <c r="N41" s="52"/>
      <c r="O41" s="52"/>
      <c r="P41" s="52"/>
      <c r="Q41" s="52"/>
      <c r="R41" s="52"/>
      <c r="S41" s="52"/>
      <c r="T41" s="74"/>
      <c r="U41" s="52">
        <f t="shared" si="0"/>
        <v>191730</v>
      </c>
      <c r="V41" s="73">
        <f t="shared" si="2"/>
        <v>0</v>
      </c>
    </row>
    <row r="42" spans="1:22" ht="24">
      <c r="A42" s="4">
        <v>34184</v>
      </c>
      <c r="B42" s="10" t="s">
        <v>35</v>
      </c>
      <c r="C42" s="5" t="s">
        <v>20</v>
      </c>
      <c r="D42" s="5" t="s">
        <v>56</v>
      </c>
      <c r="E42" s="5" t="s">
        <v>15</v>
      </c>
      <c r="F42" s="4" t="s">
        <v>37</v>
      </c>
      <c r="G42" s="6">
        <v>161731.54</v>
      </c>
      <c r="H42" s="6">
        <v>77998</v>
      </c>
      <c r="I42" s="6"/>
      <c r="J42" s="52"/>
      <c r="K42" s="52">
        <v>161732</v>
      </c>
      <c r="L42" s="52"/>
      <c r="M42" s="52"/>
      <c r="N42" s="52"/>
      <c r="O42" s="52"/>
      <c r="P42" s="52"/>
      <c r="Q42" s="52"/>
      <c r="R42" s="52"/>
      <c r="S42" s="52"/>
      <c r="T42" s="74"/>
      <c r="U42" s="52">
        <f t="shared" si="0"/>
        <v>161732</v>
      </c>
      <c r="V42" s="73">
        <f t="shared" si="2"/>
        <v>-0.4599999999918509</v>
      </c>
    </row>
    <row r="43" spans="1:22" ht="36">
      <c r="A43" s="4">
        <v>34194</v>
      </c>
      <c r="B43" s="10" t="s">
        <v>35</v>
      </c>
      <c r="C43" s="5" t="s">
        <v>54</v>
      </c>
      <c r="D43" s="5" t="s">
        <v>55</v>
      </c>
      <c r="E43" s="5" t="s">
        <v>24</v>
      </c>
      <c r="F43" s="4" t="s">
        <v>37</v>
      </c>
      <c r="G43" s="6">
        <v>200000</v>
      </c>
      <c r="H43" s="6">
        <v>75000</v>
      </c>
      <c r="I43" s="6"/>
      <c r="J43" s="52"/>
      <c r="K43" s="52">
        <v>100000</v>
      </c>
      <c r="L43" s="52"/>
      <c r="M43" s="52"/>
      <c r="N43" s="52"/>
      <c r="O43" s="52"/>
      <c r="P43" s="52"/>
      <c r="Q43" s="52"/>
      <c r="R43" s="52"/>
      <c r="S43" s="52"/>
      <c r="T43" s="74">
        <v>100000</v>
      </c>
      <c r="U43" s="52">
        <f t="shared" si="0"/>
        <v>200000</v>
      </c>
      <c r="V43" s="73">
        <f t="shared" si="2"/>
        <v>0</v>
      </c>
    </row>
    <row r="44" spans="7:22" ht="15">
      <c r="G44" s="2">
        <f>SUM(G4:G43)</f>
        <v>9296836.17</v>
      </c>
      <c r="H44" s="2">
        <f>SUM(H4:H43)</f>
        <v>13504788</v>
      </c>
      <c r="J44" s="31">
        <f>SUM(J4:J43)</f>
        <v>5872248</v>
      </c>
      <c r="K44" s="31">
        <f aca="true" t="shared" si="3" ref="K44:T44">SUM(K4:K43)</f>
        <v>1127095</v>
      </c>
      <c r="L44" s="31">
        <f t="shared" si="3"/>
        <v>50000</v>
      </c>
      <c r="M44" s="31">
        <f t="shared" si="3"/>
        <v>400000</v>
      </c>
      <c r="N44" s="31">
        <f t="shared" si="3"/>
        <v>100000</v>
      </c>
      <c r="O44" s="31">
        <f t="shared" si="3"/>
        <v>199575</v>
      </c>
      <c r="P44" s="31">
        <f t="shared" si="3"/>
        <v>33000</v>
      </c>
      <c r="Q44" s="31">
        <f t="shared" si="3"/>
        <v>260000</v>
      </c>
      <c r="R44" s="31">
        <f t="shared" si="3"/>
        <v>599919</v>
      </c>
      <c r="S44" s="31">
        <f t="shared" si="3"/>
        <v>150000</v>
      </c>
      <c r="T44" s="31">
        <f t="shared" si="3"/>
        <v>505000</v>
      </c>
      <c r="U44" s="43">
        <f t="shared" si="0"/>
        <v>9296837</v>
      </c>
      <c r="V44" s="42">
        <f t="shared" si="2"/>
        <v>-0.8300000000745058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9"/>
  <sheetViews>
    <sheetView zoomScalePageLayoutView="0" workbookViewId="0" topLeftCell="A1">
      <selection activeCell="C21" sqref="C21"/>
    </sheetView>
  </sheetViews>
  <sheetFormatPr defaultColWidth="11.421875" defaultRowHeight="15"/>
  <cols>
    <col min="1" max="1" width="6.8515625" style="0" customWidth="1"/>
    <col min="2" max="2" width="5.140625" style="0" customWidth="1"/>
    <col min="3" max="3" width="26.57421875" style="0" customWidth="1"/>
    <col min="4" max="4" width="28.140625" style="0" customWidth="1"/>
    <col min="5" max="5" width="39.00390625" style="0" hidden="1" customWidth="1"/>
    <col min="6" max="6" width="9.421875" style="0" bestFit="1" customWidth="1"/>
    <col min="7" max="7" width="10.140625" style="0" bestFit="1" customWidth="1"/>
    <col min="8" max="8" width="11.140625" style="0" bestFit="1" customWidth="1"/>
    <col min="9" max="9" width="32.421875" style="26" customWidth="1"/>
    <col min="10" max="10" width="13.8515625" style="0" bestFit="1" customWidth="1"/>
    <col min="11" max="11" width="13.7109375" style="0" bestFit="1" customWidth="1"/>
    <col min="12" max="12" width="9.8515625" style="0" customWidth="1"/>
    <col min="13" max="14" width="10.00390625" style="0" bestFit="1" customWidth="1"/>
    <col min="15" max="15" width="9.7109375" style="0" customWidth="1"/>
    <col min="16" max="16" width="9.140625" style="0" bestFit="1" customWidth="1"/>
    <col min="17" max="17" width="10.00390625" style="0" hidden="1" customWidth="1"/>
    <col min="18" max="18" width="11.7109375" style="0" hidden="1" customWidth="1"/>
    <col min="19" max="19" width="10.57421875" style="0" customWidth="1"/>
    <col min="20" max="20" width="0" style="0" hidden="1" customWidth="1"/>
    <col min="21" max="21" width="12.57421875" style="28" bestFit="1" customWidth="1"/>
    <col min="22" max="22" width="11.421875" style="40" customWidth="1"/>
  </cols>
  <sheetData>
    <row r="1" spans="1:22" ht="45">
      <c r="A1" s="59" t="s">
        <v>46</v>
      </c>
      <c r="B1" s="59"/>
      <c r="C1" s="60" t="s">
        <v>47</v>
      </c>
      <c r="D1" s="60" t="s">
        <v>48</v>
      </c>
      <c r="E1" s="60" t="s">
        <v>34</v>
      </c>
      <c r="F1" s="59" t="s">
        <v>36</v>
      </c>
      <c r="G1" s="61" t="s">
        <v>123</v>
      </c>
      <c r="H1" s="61" t="s">
        <v>138</v>
      </c>
      <c r="I1" s="62" t="s">
        <v>137</v>
      </c>
      <c r="J1" s="39" t="s">
        <v>159</v>
      </c>
      <c r="K1" s="39" t="s">
        <v>160</v>
      </c>
      <c r="L1" s="39" t="s">
        <v>161</v>
      </c>
      <c r="M1" s="39" t="s">
        <v>162</v>
      </c>
      <c r="N1" s="39" t="s">
        <v>163</v>
      </c>
      <c r="O1" s="39" t="s">
        <v>135</v>
      </c>
      <c r="P1" s="39" t="s">
        <v>136</v>
      </c>
      <c r="Q1" s="39" t="s">
        <v>164</v>
      </c>
      <c r="R1" s="38" t="s">
        <v>165</v>
      </c>
      <c r="S1" s="39" t="s">
        <v>166</v>
      </c>
      <c r="T1" s="47" t="s">
        <v>167</v>
      </c>
      <c r="U1" s="49" t="s">
        <v>145</v>
      </c>
      <c r="V1" s="39" t="s">
        <v>146</v>
      </c>
    </row>
    <row r="2" spans="1:22" ht="15">
      <c r="A2" s="59"/>
      <c r="B2" s="59"/>
      <c r="C2" s="60"/>
      <c r="D2" s="60"/>
      <c r="E2" s="60"/>
      <c r="F2" s="59"/>
      <c r="G2" s="61"/>
      <c r="H2" s="61"/>
      <c r="I2" s="62" t="s">
        <v>147</v>
      </c>
      <c r="J2" s="54">
        <f>5584000+290000</f>
        <v>5874000</v>
      </c>
      <c r="K2" s="54">
        <v>1130000</v>
      </c>
      <c r="L2" s="55">
        <v>50000</v>
      </c>
      <c r="M2" s="55">
        <v>400000</v>
      </c>
      <c r="N2" s="55">
        <v>100000</v>
      </c>
      <c r="O2" s="54">
        <v>200000</v>
      </c>
      <c r="P2" s="54">
        <v>33000</v>
      </c>
      <c r="Q2" s="54">
        <f>190000+70000</f>
        <v>260000</v>
      </c>
      <c r="R2" s="55">
        <v>600000</v>
      </c>
      <c r="S2" s="54">
        <v>150000</v>
      </c>
      <c r="T2" s="56">
        <v>505000</v>
      </c>
      <c r="U2" s="57">
        <f aca="true" t="shared" si="0" ref="U2:U9">SUM(J2:T2)</f>
        <v>9302000</v>
      </c>
      <c r="V2" s="54"/>
    </row>
    <row r="3" spans="1:22" s="68" customFormat="1" ht="15.75" thickBot="1">
      <c r="A3" s="63"/>
      <c r="B3" s="63"/>
      <c r="C3" s="64"/>
      <c r="D3" s="64"/>
      <c r="E3" s="64"/>
      <c r="F3" s="63"/>
      <c r="G3" s="65"/>
      <c r="H3" s="65"/>
      <c r="I3" s="41" t="s">
        <v>148</v>
      </c>
      <c r="J3" s="66">
        <f aca="true" t="shared" si="1" ref="J3:T3">J2-J9</f>
        <v>5432000</v>
      </c>
      <c r="K3" s="66">
        <f t="shared" si="1"/>
        <v>1040094</v>
      </c>
      <c r="L3" s="66">
        <f t="shared" si="1"/>
        <v>0</v>
      </c>
      <c r="M3" s="66">
        <f t="shared" si="1"/>
        <v>335000</v>
      </c>
      <c r="N3" s="66">
        <f t="shared" si="1"/>
        <v>0</v>
      </c>
      <c r="O3" s="66">
        <f t="shared" si="1"/>
        <v>150000</v>
      </c>
      <c r="P3" s="66">
        <f t="shared" si="1"/>
        <v>0</v>
      </c>
      <c r="Q3" s="66">
        <f t="shared" si="1"/>
        <v>260000</v>
      </c>
      <c r="R3" s="66">
        <f t="shared" si="1"/>
        <v>600000</v>
      </c>
      <c r="S3" s="66">
        <f t="shared" si="1"/>
        <v>0</v>
      </c>
      <c r="T3" s="66">
        <f t="shared" si="1"/>
        <v>505000</v>
      </c>
      <c r="U3" s="67">
        <f t="shared" si="0"/>
        <v>8322094</v>
      </c>
      <c r="V3" s="66"/>
    </row>
    <row r="4" spans="1:22" ht="24">
      <c r="A4" s="4">
        <v>33197</v>
      </c>
      <c r="B4" s="4" t="s">
        <v>32</v>
      </c>
      <c r="C4" s="8" t="s">
        <v>105</v>
      </c>
      <c r="D4" s="8" t="s">
        <v>106</v>
      </c>
      <c r="E4" s="8" t="s">
        <v>23</v>
      </c>
      <c r="F4" s="4" t="s">
        <v>6</v>
      </c>
      <c r="G4" s="9">
        <v>400000</v>
      </c>
      <c r="H4" s="9">
        <v>400000</v>
      </c>
      <c r="I4" s="76"/>
      <c r="J4" s="75">
        <v>335000</v>
      </c>
      <c r="K4" s="75"/>
      <c r="L4" s="75"/>
      <c r="M4" s="75">
        <v>65000</v>
      </c>
      <c r="N4" s="75"/>
      <c r="O4" s="75"/>
      <c r="P4" s="75"/>
      <c r="Q4" s="75"/>
      <c r="R4" s="75"/>
      <c r="S4" s="75"/>
      <c r="T4" s="51"/>
      <c r="U4" s="79">
        <f t="shared" si="0"/>
        <v>400000</v>
      </c>
      <c r="V4" s="73">
        <f aca="true" t="shared" si="2" ref="V4:V9">G4-U4</f>
        <v>0</v>
      </c>
    </row>
    <row r="5" spans="1:22" ht="24">
      <c r="A5" s="3">
        <v>33642</v>
      </c>
      <c r="B5" s="4" t="s">
        <v>32</v>
      </c>
      <c r="C5" s="5" t="s">
        <v>28</v>
      </c>
      <c r="D5" s="5" t="s">
        <v>93</v>
      </c>
      <c r="E5" s="5" t="s">
        <v>21</v>
      </c>
      <c r="F5" s="4" t="s">
        <v>6</v>
      </c>
      <c r="G5" s="6">
        <v>200000</v>
      </c>
      <c r="H5" s="6">
        <v>52864</v>
      </c>
      <c r="I5" s="34" t="s">
        <v>151</v>
      </c>
      <c r="J5" s="75">
        <v>107000</v>
      </c>
      <c r="K5" s="75"/>
      <c r="L5" s="75"/>
      <c r="M5" s="75"/>
      <c r="N5" s="75"/>
      <c r="O5" s="75">
        <v>50000</v>
      </c>
      <c r="P5" s="75">
        <v>18000</v>
      </c>
      <c r="Q5" s="75"/>
      <c r="R5" s="75"/>
      <c r="S5" s="75">
        <v>25000</v>
      </c>
      <c r="T5" s="51"/>
      <c r="U5" s="79">
        <f t="shared" si="0"/>
        <v>200000</v>
      </c>
      <c r="V5" s="73">
        <f t="shared" si="2"/>
        <v>0</v>
      </c>
    </row>
    <row r="6" spans="1:22" ht="24">
      <c r="A6" s="4">
        <v>33972</v>
      </c>
      <c r="B6" s="4" t="s">
        <v>35</v>
      </c>
      <c r="C6" s="8" t="s">
        <v>72</v>
      </c>
      <c r="D6" s="8" t="s">
        <v>69</v>
      </c>
      <c r="E6" s="8" t="s">
        <v>6</v>
      </c>
      <c r="F6" s="4" t="s">
        <v>6</v>
      </c>
      <c r="G6" s="9">
        <v>200000</v>
      </c>
      <c r="H6" s="9">
        <v>78833</v>
      </c>
      <c r="I6" s="9"/>
      <c r="J6" s="79"/>
      <c r="K6" s="79"/>
      <c r="L6" s="79">
        <v>50000</v>
      </c>
      <c r="M6" s="79"/>
      <c r="N6" s="79">
        <v>100000</v>
      </c>
      <c r="O6" s="79"/>
      <c r="P6" s="79">
        <v>15000</v>
      </c>
      <c r="Q6" s="79"/>
      <c r="R6" s="79"/>
      <c r="S6" s="79">
        <v>35000</v>
      </c>
      <c r="T6" s="74"/>
      <c r="U6" s="79">
        <f t="shared" si="0"/>
        <v>200000</v>
      </c>
      <c r="V6" s="73">
        <f t="shared" si="2"/>
        <v>0</v>
      </c>
    </row>
    <row r="7" spans="1:22" ht="24">
      <c r="A7" s="4">
        <v>34034</v>
      </c>
      <c r="B7" s="4" t="s">
        <v>35</v>
      </c>
      <c r="C7" s="8" t="s">
        <v>67</v>
      </c>
      <c r="D7" s="8" t="s">
        <v>68</v>
      </c>
      <c r="E7" s="8" t="s">
        <v>22</v>
      </c>
      <c r="F7" s="4" t="s">
        <v>6</v>
      </c>
      <c r="G7" s="9">
        <v>159906.4</v>
      </c>
      <c r="H7" s="9">
        <v>50200</v>
      </c>
      <c r="I7" s="9"/>
      <c r="J7" s="79"/>
      <c r="K7" s="79">
        <v>89906</v>
      </c>
      <c r="L7" s="79"/>
      <c r="M7" s="79"/>
      <c r="N7" s="79"/>
      <c r="O7" s="79"/>
      <c r="P7" s="79"/>
      <c r="Q7" s="79"/>
      <c r="R7" s="79"/>
      <c r="S7" s="79">
        <v>70000</v>
      </c>
      <c r="T7" s="74"/>
      <c r="U7" s="79">
        <f t="shared" si="0"/>
        <v>159906</v>
      </c>
      <c r="V7" s="73">
        <f t="shared" si="2"/>
        <v>0.39999999999417923</v>
      </c>
    </row>
    <row r="8" spans="1:22" ht="15">
      <c r="A8" s="4">
        <v>34050</v>
      </c>
      <c r="B8" s="4" t="s">
        <v>35</v>
      </c>
      <c r="C8" s="8" t="s">
        <v>65</v>
      </c>
      <c r="D8" s="8" t="s">
        <v>66</v>
      </c>
      <c r="E8" s="8" t="s">
        <v>21</v>
      </c>
      <c r="F8" s="4" t="s">
        <v>6</v>
      </c>
      <c r="G8" s="9">
        <v>20000</v>
      </c>
      <c r="H8" s="9">
        <v>10000</v>
      </c>
      <c r="I8" s="9"/>
      <c r="J8" s="79"/>
      <c r="K8" s="79"/>
      <c r="L8" s="79"/>
      <c r="M8" s="79"/>
      <c r="N8" s="79"/>
      <c r="O8" s="79"/>
      <c r="P8" s="79"/>
      <c r="Q8" s="79"/>
      <c r="R8" s="79"/>
      <c r="S8" s="79">
        <v>20000</v>
      </c>
      <c r="T8" s="74"/>
      <c r="U8" s="79">
        <f t="shared" si="0"/>
        <v>20000</v>
      </c>
      <c r="V8" s="73">
        <f t="shared" si="2"/>
        <v>0</v>
      </c>
    </row>
    <row r="9" spans="7:22" ht="15">
      <c r="G9" s="2">
        <f>SUM(G4:G8)</f>
        <v>979906.4</v>
      </c>
      <c r="H9" s="2">
        <f>SUM(H4:H8)</f>
        <v>591897</v>
      </c>
      <c r="J9" s="31">
        <f aca="true" t="shared" si="3" ref="J9:T9">SUM(J4:J8)</f>
        <v>442000</v>
      </c>
      <c r="K9" s="31">
        <f t="shared" si="3"/>
        <v>89906</v>
      </c>
      <c r="L9" s="31">
        <f t="shared" si="3"/>
        <v>50000</v>
      </c>
      <c r="M9" s="31">
        <f t="shared" si="3"/>
        <v>65000</v>
      </c>
      <c r="N9" s="31">
        <f t="shared" si="3"/>
        <v>100000</v>
      </c>
      <c r="O9" s="31">
        <f t="shared" si="3"/>
        <v>50000</v>
      </c>
      <c r="P9" s="31">
        <f t="shared" si="3"/>
        <v>33000</v>
      </c>
      <c r="Q9" s="31">
        <f t="shared" si="3"/>
        <v>0</v>
      </c>
      <c r="R9" s="31">
        <f t="shared" si="3"/>
        <v>0</v>
      </c>
      <c r="S9" s="31">
        <f t="shared" si="3"/>
        <v>150000</v>
      </c>
      <c r="T9" s="31">
        <f t="shared" si="3"/>
        <v>0</v>
      </c>
      <c r="U9" s="43">
        <f t="shared" si="0"/>
        <v>979906</v>
      </c>
      <c r="V9" s="42">
        <f t="shared" si="2"/>
        <v>0.40000000002328306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8"/>
  <sheetViews>
    <sheetView zoomScalePageLayoutView="0" workbookViewId="0" topLeftCell="A1">
      <selection activeCell="C22" sqref="C22"/>
    </sheetView>
  </sheetViews>
  <sheetFormatPr defaultColWidth="11.421875" defaultRowHeight="15"/>
  <cols>
    <col min="1" max="1" width="6.8515625" style="0" customWidth="1"/>
    <col min="2" max="2" width="5.140625" style="0" customWidth="1"/>
    <col min="3" max="3" width="26.57421875" style="0" customWidth="1"/>
    <col min="4" max="4" width="28.140625" style="0" customWidth="1"/>
    <col min="5" max="5" width="39.00390625" style="0" customWidth="1"/>
    <col min="6" max="6" width="9.421875" style="0" bestFit="1" customWidth="1"/>
  </cols>
  <sheetData>
    <row r="1" spans="1:11" ht="45">
      <c r="A1" s="82" t="s">
        <v>46</v>
      </c>
      <c r="B1" s="82"/>
      <c r="C1" s="83" t="s">
        <v>47</v>
      </c>
      <c r="D1" s="83" t="s">
        <v>48</v>
      </c>
      <c r="E1" s="83" t="s">
        <v>34</v>
      </c>
      <c r="F1" s="82" t="s">
        <v>36</v>
      </c>
      <c r="G1" s="88" t="s">
        <v>168</v>
      </c>
      <c r="H1" s="88" t="s">
        <v>169</v>
      </c>
      <c r="I1" s="88" t="s">
        <v>170</v>
      </c>
      <c r="J1" s="88" t="s">
        <v>171</v>
      </c>
      <c r="K1" s="88" t="s">
        <v>172</v>
      </c>
    </row>
    <row r="2" spans="1:11" s="68" customFormat="1" ht="36.75" thickBot="1">
      <c r="A2" s="4">
        <v>34178</v>
      </c>
      <c r="B2" s="10" t="s">
        <v>32</v>
      </c>
      <c r="C2" s="5" t="s">
        <v>98</v>
      </c>
      <c r="D2" s="5" t="s">
        <v>57</v>
      </c>
      <c r="E2" s="5" t="s">
        <v>5</v>
      </c>
      <c r="F2" s="4" t="s">
        <v>44</v>
      </c>
      <c r="G2" s="75">
        <v>44376</v>
      </c>
      <c r="H2" s="75">
        <v>105624</v>
      </c>
      <c r="I2" s="75">
        <v>50000</v>
      </c>
      <c r="J2" s="87">
        <f aca="true" t="shared" si="0" ref="J2:J7">G2+H2+I2</f>
        <v>200000</v>
      </c>
      <c r="K2" s="6">
        <v>121009</v>
      </c>
    </row>
    <row r="3" spans="1:11" ht="72">
      <c r="A3" s="34" t="s">
        <v>139</v>
      </c>
      <c r="B3" s="76" t="s">
        <v>32</v>
      </c>
      <c r="C3" s="34" t="s">
        <v>140</v>
      </c>
      <c r="D3" s="34" t="s">
        <v>141</v>
      </c>
      <c r="E3" s="34" t="s">
        <v>142</v>
      </c>
      <c r="F3" s="34" t="s">
        <v>144</v>
      </c>
      <c r="G3" s="58">
        <v>53000</v>
      </c>
      <c r="H3" s="58">
        <v>345740</v>
      </c>
      <c r="I3" s="58"/>
      <c r="J3" s="87">
        <f t="shared" si="0"/>
        <v>398740</v>
      </c>
      <c r="K3" s="45">
        <v>301322</v>
      </c>
    </row>
    <row r="4" spans="1:11" ht="36">
      <c r="A4" s="4">
        <v>33680</v>
      </c>
      <c r="B4" s="4" t="s">
        <v>35</v>
      </c>
      <c r="C4" s="5" t="s">
        <v>91</v>
      </c>
      <c r="D4" s="5" t="s">
        <v>92</v>
      </c>
      <c r="E4" s="5" t="s">
        <v>7</v>
      </c>
      <c r="F4" s="4" t="s">
        <v>38</v>
      </c>
      <c r="G4" s="79">
        <v>59583</v>
      </c>
      <c r="H4" s="79">
        <v>20000</v>
      </c>
      <c r="I4" s="79"/>
      <c r="J4" s="87">
        <f t="shared" si="0"/>
        <v>79583</v>
      </c>
      <c r="K4" s="6">
        <v>129414</v>
      </c>
    </row>
    <row r="5" spans="1:11" ht="24">
      <c r="A5" s="4">
        <v>34192</v>
      </c>
      <c r="B5" s="4" t="s">
        <v>32</v>
      </c>
      <c r="C5" s="5" t="s">
        <v>104</v>
      </c>
      <c r="D5" s="5" t="s">
        <v>53</v>
      </c>
      <c r="E5" s="5" t="s">
        <v>2</v>
      </c>
      <c r="F5" s="4" t="s">
        <v>41</v>
      </c>
      <c r="G5" s="75">
        <v>92960</v>
      </c>
      <c r="H5" s="75">
        <v>71124</v>
      </c>
      <c r="I5" s="75">
        <v>55000</v>
      </c>
      <c r="J5" s="87">
        <f t="shared" si="0"/>
        <v>219084</v>
      </c>
      <c r="K5" s="6">
        <v>185658</v>
      </c>
    </row>
    <row r="6" spans="1:11" ht="24">
      <c r="A6" s="4">
        <v>34239</v>
      </c>
      <c r="B6" s="4" t="s">
        <v>32</v>
      </c>
      <c r="C6" s="5" t="s">
        <v>50</v>
      </c>
      <c r="D6" s="5" t="s">
        <v>51</v>
      </c>
      <c r="E6" s="5" t="s">
        <v>12</v>
      </c>
      <c r="F6" s="4" t="s">
        <v>38</v>
      </c>
      <c r="G6" s="75">
        <v>170000</v>
      </c>
      <c r="H6" s="75">
        <v>515000</v>
      </c>
      <c r="I6" s="75">
        <v>65000</v>
      </c>
      <c r="J6" s="87">
        <f t="shared" si="0"/>
        <v>750000</v>
      </c>
      <c r="K6" s="6">
        <v>2743066</v>
      </c>
    </row>
    <row r="7" spans="1:11" s="46" customFormat="1" ht="36">
      <c r="A7" s="4">
        <v>32747</v>
      </c>
      <c r="B7" s="4" t="s">
        <v>35</v>
      </c>
      <c r="C7" s="5" t="s">
        <v>113</v>
      </c>
      <c r="D7" s="5" t="s">
        <v>114</v>
      </c>
      <c r="E7" s="5" t="s">
        <v>9</v>
      </c>
      <c r="F7" s="4" t="s">
        <v>38</v>
      </c>
      <c r="G7" s="79">
        <v>180000</v>
      </c>
      <c r="H7" s="79">
        <v>20000</v>
      </c>
      <c r="I7" s="79"/>
      <c r="J7" s="87">
        <f t="shared" si="0"/>
        <v>200000</v>
      </c>
      <c r="K7" s="6">
        <v>2114079</v>
      </c>
    </row>
    <row r="8" spans="1:11" ht="13.5" customHeight="1">
      <c r="A8" s="84"/>
      <c r="B8" s="85"/>
      <c r="C8" s="86"/>
      <c r="D8" s="86"/>
      <c r="E8" s="86"/>
      <c r="F8" s="85"/>
      <c r="G8" s="89">
        <f>SUM(G2:G7)</f>
        <v>599919</v>
      </c>
      <c r="H8" s="89">
        <f>SUM(H2:H7)</f>
        <v>1077488</v>
      </c>
      <c r="I8" s="89">
        <f>SUM(I2:I7)</f>
        <v>170000</v>
      </c>
      <c r="J8" s="89">
        <f>SUM(J2:J7)</f>
        <v>1847407</v>
      </c>
      <c r="K8" s="89">
        <f>SUM(K2:K7)</f>
        <v>5594548</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104"/>
  <sheetViews>
    <sheetView zoomScalePageLayoutView="0" workbookViewId="0" topLeftCell="A1">
      <selection activeCell="D6" sqref="D6"/>
    </sheetView>
  </sheetViews>
  <sheetFormatPr defaultColWidth="11.421875" defaultRowHeight="15"/>
  <cols>
    <col min="1" max="1" width="6.8515625" style="0" customWidth="1"/>
    <col min="2" max="2" width="5.140625" style="0" customWidth="1"/>
    <col min="3" max="3" width="26.57421875" style="0" customWidth="1"/>
    <col min="4" max="4" width="28.140625" style="0" customWidth="1"/>
    <col min="5" max="5" width="111.57421875" style="108" customWidth="1"/>
    <col min="6" max="6" width="29.7109375" style="0" customWidth="1"/>
    <col min="7" max="7" width="9.421875" style="0" bestFit="1" customWidth="1"/>
    <col min="8" max="8" width="12.140625" style="0" customWidth="1"/>
    <col min="9" max="9" width="11.421875" style="0" customWidth="1"/>
    <col min="10" max="10" width="10.140625" style="0" bestFit="1" customWidth="1"/>
    <col min="11" max="11" width="11.140625" style="0" bestFit="1" customWidth="1"/>
  </cols>
  <sheetData>
    <row r="1" spans="1:11" ht="60">
      <c r="A1" s="90" t="s">
        <v>46</v>
      </c>
      <c r="B1" s="90"/>
      <c r="C1" s="91" t="s">
        <v>47</v>
      </c>
      <c r="D1" s="91" t="s">
        <v>48</v>
      </c>
      <c r="E1" s="109" t="s">
        <v>178</v>
      </c>
      <c r="F1" s="91" t="s">
        <v>34</v>
      </c>
      <c r="G1" s="90" t="s">
        <v>36</v>
      </c>
      <c r="H1" s="92" t="s">
        <v>173</v>
      </c>
      <c r="I1" s="92" t="s">
        <v>174</v>
      </c>
      <c r="J1" s="93" t="s">
        <v>171</v>
      </c>
      <c r="K1" s="93" t="s">
        <v>175</v>
      </c>
    </row>
    <row r="2" spans="1:11" ht="108">
      <c r="A2" s="94">
        <v>33197</v>
      </c>
      <c r="B2" s="94" t="s">
        <v>32</v>
      </c>
      <c r="C2" s="99" t="s">
        <v>105</v>
      </c>
      <c r="D2" s="99" t="s">
        <v>106</v>
      </c>
      <c r="E2" s="110" t="s">
        <v>183</v>
      </c>
      <c r="F2" s="99" t="s">
        <v>177</v>
      </c>
      <c r="G2" s="94" t="s">
        <v>6</v>
      </c>
      <c r="H2" s="96">
        <v>65000</v>
      </c>
      <c r="I2" s="97">
        <v>335000</v>
      </c>
      <c r="J2" s="100">
        <v>400000</v>
      </c>
      <c r="K2" s="100">
        <v>400000</v>
      </c>
    </row>
    <row r="3" spans="1:11" ht="108">
      <c r="A3" s="94">
        <v>34239</v>
      </c>
      <c r="B3" s="94" t="s">
        <v>32</v>
      </c>
      <c r="C3" s="95" t="s">
        <v>50</v>
      </c>
      <c r="D3" s="95" t="s">
        <v>51</v>
      </c>
      <c r="E3" s="110" t="s">
        <v>216</v>
      </c>
      <c r="F3" s="95" t="s">
        <v>12</v>
      </c>
      <c r="G3" s="94" t="s">
        <v>38</v>
      </c>
      <c r="H3" s="96">
        <v>65000</v>
      </c>
      <c r="I3" s="97">
        <v>685000</v>
      </c>
      <c r="J3" s="98">
        <v>750000</v>
      </c>
      <c r="K3" s="98">
        <v>2743066</v>
      </c>
    </row>
    <row r="4" spans="1:11" ht="84">
      <c r="A4" s="94">
        <v>32881</v>
      </c>
      <c r="B4" s="94" t="s">
        <v>35</v>
      </c>
      <c r="C4" s="95" t="s">
        <v>111</v>
      </c>
      <c r="D4" s="95" t="s">
        <v>112</v>
      </c>
      <c r="E4" s="110" t="s">
        <v>180</v>
      </c>
      <c r="F4" s="95" t="s">
        <v>33</v>
      </c>
      <c r="G4" s="94" t="s">
        <v>38</v>
      </c>
      <c r="H4" s="101">
        <v>65000</v>
      </c>
      <c r="I4" s="97">
        <v>96158</v>
      </c>
      <c r="J4" s="98">
        <v>161157.9</v>
      </c>
      <c r="K4" s="98">
        <v>53731</v>
      </c>
    </row>
    <row r="5" spans="1:11" ht="48">
      <c r="A5" s="94">
        <v>33855</v>
      </c>
      <c r="B5" s="94" t="s">
        <v>32</v>
      </c>
      <c r="C5" s="95" t="s">
        <v>89</v>
      </c>
      <c r="D5" s="95" t="s">
        <v>84</v>
      </c>
      <c r="E5" s="110" t="s">
        <v>196</v>
      </c>
      <c r="F5" s="95" t="s">
        <v>176</v>
      </c>
      <c r="G5" s="94" t="s">
        <v>41</v>
      </c>
      <c r="H5" s="96">
        <v>100000</v>
      </c>
      <c r="I5" s="97">
        <v>400000</v>
      </c>
      <c r="J5" s="98">
        <v>500000</v>
      </c>
      <c r="K5" s="98">
        <v>500000</v>
      </c>
    </row>
    <row r="6" spans="1:11" s="46" customFormat="1" ht="108">
      <c r="A6" s="94">
        <v>34192</v>
      </c>
      <c r="B6" s="94" t="s">
        <v>32</v>
      </c>
      <c r="C6" s="95" t="s">
        <v>104</v>
      </c>
      <c r="D6" s="95" t="s">
        <v>53</v>
      </c>
      <c r="E6" s="111" t="s">
        <v>214</v>
      </c>
      <c r="F6" s="95" t="s">
        <v>2</v>
      </c>
      <c r="G6" s="94" t="s">
        <v>41</v>
      </c>
      <c r="H6" s="96">
        <v>55000</v>
      </c>
      <c r="I6" s="97">
        <v>164084</v>
      </c>
      <c r="J6" s="98">
        <v>219084</v>
      </c>
      <c r="K6" s="98">
        <v>185658</v>
      </c>
    </row>
    <row r="7" spans="1:11" ht="108">
      <c r="A7" s="94">
        <v>34178</v>
      </c>
      <c r="B7" s="102" t="s">
        <v>32</v>
      </c>
      <c r="C7" s="95" t="s">
        <v>98</v>
      </c>
      <c r="D7" s="95" t="s">
        <v>57</v>
      </c>
      <c r="E7" s="111" t="s">
        <v>212</v>
      </c>
      <c r="F7" s="95" t="s">
        <v>5</v>
      </c>
      <c r="G7" s="94" t="s">
        <v>44</v>
      </c>
      <c r="H7" s="96">
        <v>50000</v>
      </c>
      <c r="I7" s="97">
        <v>150000</v>
      </c>
      <c r="J7" s="98">
        <v>200000</v>
      </c>
      <c r="K7" s="98">
        <v>121009</v>
      </c>
    </row>
    <row r="8" spans="1:11" ht="48">
      <c r="A8" s="4">
        <v>33972</v>
      </c>
      <c r="B8" s="4" t="s">
        <v>35</v>
      </c>
      <c r="C8" s="8" t="s">
        <v>72</v>
      </c>
      <c r="D8" s="8" t="s">
        <v>69</v>
      </c>
      <c r="E8" s="106" t="s">
        <v>202</v>
      </c>
      <c r="F8" s="8" t="s">
        <v>6</v>
      </c>
      <c r="G8" s="4" t="s">
        <v>6</v>
      </c>
      <c r="H8" s="79"/>
      <c r="I8" s="87">
        <v>200000</v>
      </c>
      <c r="J8" s="9">
        <v>200000</v>
      </c>
      <c r="K8" s="9">
        <v>78833</v>
      </c>
    </row>
    <row r="9" spans="1:11" ht="96">
      <c r="A9" s="4">
        <v>33642</v>
      </c>
      <c r="B9" s="4" t="s">
        <v>32</v>
      </c>
      <c r="C9" s="5" t="s">
        <v>28</v>
      </c>
      <c r="D9" s="5" t="s">
        <v>93</v>
      </c>
      <c r="E9" s="105" t="s">
        <v>189</v>
      </c>
      <c r="F9" s="5" t="s">
        <v>21</v>
      </c>
      <c r="G9" s="4" t="s">
        <v>6</v>
      </c>
      <c r="H9" s="75"/>
      <c r="I9" s="87">
        <v>200000</v>
      </c>
      <c r="J9" s="6">
        <v>200000</v>
      </c>
      <c r="K9" s="6">
        <v>52864</v>
      </c>
    </row>
    <row r="10" spans="1:11" ht="60">
      <c r="A10" s="4">
        <v>34034</v>
      </c>
      <c r="B10" s="4" t="s">
        <v>35</v>
      </c>
      <c r="C10" s="8" t="s">
        <v>67</v>
      </c>
      <c r="D10" s="8" t="s">
        <v>68</v>
      </c>
      <c r="E10" s="106" t="s">
        <v>204</v>
      </c>
      <c r="F10" s="8" t="s">
        <v>22</v>
      </c>
      <c r="G10" s="4" t="s">
        <v>6</v>
      </c>
      <c r="H10" s="79"/>
      <c r="I10" s="87">
        <v>159906</v>
      </c>
      <c r="J10" s="9">
        <v>159906.4</v>
      </c>
      <c r="K10" s="9">
        <v>50200</v>
      </c>
    </row>
    <row r="11" spans="1:11" ht="72">
      <c r="A11" s="4">
        <v>34050</v>
      </c>
      <c r="B11" s="4" t="s">
        <v>35</v>
      </c>
      <c r="C11" s="8" t="s">
        <v>65</v>
      </c>
      <c r="D11" s="8" t="s">
        <v>66</v>
      </c>
      <c r="E11" s="106" t="s">
        <v>206</v>
      </c>
      <c r="F11" s="8" t="s">
        <v>21</v>
      </c>
      <c r="G11" s="4" t="s">
        <v>6</v>
      </c>
      <c r="H11" s="79"/>
      <c r="I11" s="87">
        <v>20000</v>
      </c>
      <c r="J11" s="9">
        <v>20000</v>
      </c>
      <c r="K11" s="9">
        <v>10000</v>
      </c>
    </row>
    <row r="12" spans="1:11" ht="51.75" customHeight="1">
      <c r="A12" s="4">
        <v>33381</v>
      </c>
      <c r="B12" s="4" t="s">
        <v>35</v>
      </c>
      <c r="C12" s="5" t="s">
        <v>100</v>
      </c>
      <c r="D12" s="5" t="s">
        <v>101</v>
      </c>
      <c r="E12" s="105" t="s">
        <v>186</v>
      </c>
      <c r="F12" s="5" t="s">
        <v>25</v>
      </c>
      <c r="G12" s="4" t="s">
        <v>42</v>
      </c>
      <c r="H12" s="79"/>
      <c r="I12" s="87">
        <v>35000</v>
      </c>
      <c r="J12" s="6">
        <v>35000</v>
      </c>
      <c r="K12" s="6">
        <v>67500</v>
      </c>
    </row>
    <row r="13" spans="1:11" ht="60">
      <c r="A13" s="4">
        <v>33195</v>
      </c>
      <c r="B13" s="4" t="s">
        <v>32</v>
      </c>
      <c r="C13" s="5" t="s">
        <v>107</v>
      </c>
      <c r="D13" s="5" t="s">
        <v>108</v>
      </c>
      <c r="E13" s="105" t="s">
        <v>182</v>
      </c>
      <c r="F13" s="5" t="s">
        <v>31</v>
      </c>
      <c r="G13" s="4" t="s">
        <v>37</v>
      </c>
      <c r="H13" s="75"/>
      <c r="I13" s="87">
        <v>400000</v>
      </c>
      <c r="J13" s="6">
        <v>400000</v>
      </c>
      <c r="K13" s="6">
        <v>697950</v>
      </c>
    </row>
    <row r="14" spans="1:11" ht="108">
      <c r="A14" s="4">
        <v>33886</v>
      </c>
      <c r="B14" s="4" t="s">
        <v>32</v>
      </c>
      <c r="C14" s="5" t="s">
        <v>80</v>
      </c>
      <c r="D14" s="5" t="s">
        <v>81</v>
      </c>
      <c r="E14" s="105" t="s">
        <v>197</v>
      </c>
      <c r="F14" s="5" t="s">
        <v>116</v>
      </c>
      <c r="G14" s="4" t="s">
        <v>37</v>
      </c>
      <c r="H14" s="75"/>
      <c r="I14" s="87">
        <v>323554</v>
      </c>
      <c r="J14" s="6">
        <f>647107/2</f>
        <v>323553.5</v>
      </c>
      <c r="K14" s="6">
        <v>323554</v>
      </c>
    </row>
    <row r="15" spans="1:11" ht="96">
      <c r="A15" s="4">
        <v>34194</v>
      </c>
      <c r="B15" s="10" t="s">
        <v>35</v>
      </c>
      <c r="C15" s="5" t="s">
        <v>54</v>
      </c>
      <c r="D15" s="5" t="s">
        <v>55</v>
      </c>
      <c r="E15" s="105" t="s">
        <v>215</v>
      </c>
      <c r="F15" s="5" t="s">
        <v>24</v>
      </c>
      <c r="G15" s="4" t="s">
        <v>37</v>
      </c>
      <c r="H15" s="79"/>
      <c r="I15" s="87">
        <v>200000</v>
      </c>
      <c r="J15" s="6">
        <v>200000</v>
      </c>
      <c r="K15" s="6">
        <v>75000</v>
      </c>
    </row>
    <row r="16" spans="1:11" s="7" customFormat="1" ht="60">
      <c r="A16" s="4">
        <v>33922</v>
      </c>
      <c r="B16" s="10" t="s">
        <v>32</v>
      </c>
      <c r="C16" s="5" t="s">
        <v>74</v>
      </c>
      <c r="D16" s="5" t="s">
        <v>75</v>
      </c>
      <c r="E16" s="106" t="s">
        <v>200</v>
      </c>
      <c r="F16" s="5" t="s">
        <v>16</v>
      </c>
      <c r="G16" s="4" t="s">
        <v>37</v>
      </c>
      <c r="H16" s="79"/>
      <c r="I16" s="87">
        <v>200000</v>
      </c>
      <c r="J16" s="6">
        <v>200000</v>
      </c>
      <c r="K16" s="6">
        <v>55375</v>
      </c>
    </row>
    <row r="17" spans="1:11" ht="108">
      <c r="A17" s="4">
        <v>33008</v>
      </c>
      <c r="B17" s="4" t="s">
        <v>35</v>
      </c>
      <c r="C17" s="5" t="s">
        <v>109</v>
      </c>
      <c r="D17" s="5" t="s">
        <v>110</v>
      </c>
      <c r="E17" s="105" t="s">
        <v>181</v>
      </c>
      <c r="F17" s="5" t="s">
        <v>26</v>
      </c>
      <c r="G17" s="4" t="s">
        <v>37</v>
      </c>
      <c r="H17" s="79"/>
      <c r="I17" s="87">
        <v>89105</v>
      </c>
      <c r="J17" s="6">
        <v>89105</v>
      </c>
      <c r="K17" s="6">
        <v>170185</v>
      </c>
    </row>
    <row r="18" spans="1:11" ht="108">
      <c r="A18" s="4">
        <v>33666</v>
      </c>
      <c r="B18" s="4" t="s">
        <v>32</v>
      </c>
      <c r="C18" s="5" t="s">
        <v>94</v>
      </c>
      <c r="D18" s="5" t="s">
        <v>95</v>
      </c>
      <c r="E18" s="105" t="s">
        <v>190</v>
      </c>
      <c r="F18" s="5" t="s">
        <v>115</v>
      </c>
      <c r="G18" s="4" t="s">
        <v>37</v>
      </c>
      <c r="H18" s="75"/>
      <c r="I18" s="87">
        <v>398128</v>
      </c>
      <c r="J18" s="6">
        <v>398128.28</v>
      </c>
      <c r="K18" s="6">
        <v>414867</v>
      </c>
    </row>
    <row r="19" spans="1:11" ht="84">
      <c r="A19" s="4">
        <v>34184</v>
      </c>
      <c r="B19" s="10" t="s">
        <v>35</v>
      </c>
      <c r="C19" s="5" t="s">
        <v>20</v>
      </c>
      <c r="D19" s="5" t="s">
        <v>56</v>
      </c>
      <c r="E19" s="105" t="s">
        <v>213</v>
      </c>
      <c r="F19" s="5" t="s">
        <v>15</v>
      </c>
      <c r="G19" s="4" t="s">
        <v>37</v>
      </c>
      <c r="H19" s="79"/>
      <c r="I19" s="87">
        <v>161732</v>
      </c>
      <c r="J19" s="6">
        <v>161731.54</v>
      </c>
      <c r="K19" s="6">
        <v>77998</v>
      </c>
    </row>
    <row r="20" spans="1:11" ht="72">
      <c r="A20" s="4">
        <v>34256</v>
      </c>
      <c r="B20" s="10" t="s">
        <v>32</v>
      </c>
      <c r="C20" s="5" t="s">
        <v>52</v>
      </c>
      <c r="D20" s="5" t="s">
        <v>49</v>
      </c>
      <c r="E20" s="106" t="s">
        <v>217</v>
      </c>
      <c r="F20" s="5" t="s">
        <v>117</v>
      </c>
      <c r="G20" s="4" t="s">
        <v>37</v>
      </c>
      <c r="H20" s="75"/>
      <c r="I20" s="87">
        <v>200000</v>
      </c>
      <c r="J20" s="6">
        <v>200000</v>
      </c>
      <c r="K20" s="6">
        <v>113000</v>
      </c>
    </row>
    <row r="21" spans="1:11" ht="72">
      <c r="A21" s="4">
        <v>33570</v>
      </c>
      <c r="B21" s="4" t="s">
        <v>32</v>
      </c>
      <c r="C21" s="5" t="s">
        <v>96</v>
      </c>
      <c r="D21" s="5" t="s">
        <v>97</v>
      </c>
      <c r="E21" s="105" t="s">
        <v>188</v>
      </c>
      <c r="F21" s="5" t="s">
        <v>30</v>
      </c>
      <c r="G21" s="4" t="s">
        <v>37</v>
      </c>
      <c r="H21" s="79"/>
      <c r="I21" s="103">
        <v>200000</v>
      </c>
      <c r="J21" s="6">
        <v>200000</v>
      </c>
      <c r="K21" s="6">
        <v>78709</v>
      </c>
    </row>
    <row r="22" spans="1:11" ht="108">
      <c r="A22" s="4">
        <v>34136</v>
      </c>
      <c r="B22" s="10" t="s">
        <v>35</v>
      </c>
      <c r="C22" s="5" t="s">
        <v>60</v>
      </c>
      <c r="D22" s="5" t="s">
        <v>61</v>
      </c>
      <c r="E22" s="106" t="s">
        <v>209</v>
      </c>
      <c r="F22" s="5" t="s">
        <v>14</v>
      </c>
      <c r="G22" s="4" t="s">
        <v>37</v>
      </c>
      <c r="H22" s="79"/>
      <c r="I22" s="87">
        <v>199346</v>
      </c>
      <c r="J22" s="6">
        <v>199345.6</v>
      </c>
      <c r="K22" s="6">
        <v>79768</v>
      </c>
    </row>
    <row r="23" spans="1:11" ht="96">
      <c r="A23" s="32">
        <v>33556</v>
      </c>
      <c r="B23" s="33" t="s">
        <v>32</v>
      </c>
      <c r="C23" s="34" t="s">
        <v>98</v>
      </c>
      <c r="D23" s="34" t="s">
        <v>99</v>
      </c>
      <c r="E23" s="105" t="s">
        <v>187</v>
      </c>
      <c r="F23" s="34" t="s">
        <v>29</v>
      </c>
      <c r="G23" s="32" t="s">
        <v>125</v>
      </c>
      <c r="H23" s="75"/>
      <c r="I23" s="87">
        <v>212986</v>
      </c>
      <c r="J23" s="35">
        <v>212986</v>
      </c>
      <c r="K23" s="35">
        <v>503090</v>
      </c>
    </row>
    <row r="24" spans="1:11" ht="84">
      <c r="A24" s="4">
        <v>33248</v>
      </c>
      <c r="B24" s="10" t="s">
        <v>35</v>
      </c>
      <c r="C24" s="5" t="s">
        <v>131</v>
      </c>
      <c r="D24" s="5" t="s">
        <v>132</v>
      </c>
      <c r="E24" s="105" t="s">
        <v>184</v>
      </c>
      <c r="F24" s="5" t="s">
        <v>134</v>
      </c>
      <c r="G24" s="4" t="s">
        <v>133</v>
      </c>
      <c r="H24" s="79"/>
      <c r="I24" s="87">
        <v>130000</v>
      </c>
      <c r="J24" s="6">
        <v>130000</v>
      </c>
      <c r="K24" s="6">
        <v>97825</v>
      </c>
    </row>
    <row r="25" spans="1:11" ht="96">
      <c r="A25" s="34" t="s">
        <v>139</v>
      </c>
      <c r="B25" s="76" t="s">
        <v>32</v>
      </c>
      <c r="C25" s="34" t="s">
        <v>140</v>
      </c>
      <c r="D25" s="34" t="s">
        <v>141</v>
      </c>
      <c r="E25" s="105" t="s">
        <v>207</v>
      </c>
      <c r="F25" s="34" t="s">
        <v>142</v>
      </c>
      <c r="G25" s="34" t="s">
        <v>144</v>
      </c>
      <c r="H25" s="58"/>
      <c r="I25" s="87">
        <v>398740</v>
      </c>
      <c r="J25" s="58">
        <v>398740</v>
      </c>
      <c r="K25" s="45">
        <v>301322</v>
      </c>
    </row>
    <row r="26" spans="1:11" ht="108">
      <c r="A26" s="4">
        <v>33995</v>
      </c>
      <c r="B26" s="10" t="s">
        <v>32</v>
      </c>
      <c r="C26" s="5" t="s">
        <v>70</v>
      </c>
      <c r="D26" s="5" t="s">
        <v>71</v>
      </c>
      <c r="E26" s="106" t="s">
        <v>203</v>
      </c>
      <c r="F26" s="5" t="s">
        <v>18</v>
      </c>
      <c r="G26" s="4" t="s">
        <v>40</v>
      </c>
      <c r="H26" s="75"/>
      <c r="I26" s="87">
        <v>200000</v>
      </c>
      <c r="J26" s="6">
        <v>200000</v>
      </c>
      <c r="K26" s="6">
        <v>175000</v>
      </c>
    </row>
    <row r="27" spans="1:11" ht="84">
      <c r="A27" s="4">
        <v>34290</v>
      </c>
      <c r="B27" s="10" t="s">
        <v>32</v>
      </c>
      <c r="C27" s="5" t="s">
        <v>50</v>
      </c>
      <c r="D27" s="5" t="s">
        <v>45</v>
      </c>
      <c r="E27" s="106" t="s">
        <v>218</v>
      </c>
      <c r="F27" s="5" t="s">
        <v>19</v>
      </c>
      <c r="G27" s="4" t="s">
        <v>43</v>
      </c>
      <c r="H27" s="75"/>
      <c r="I27" s="87">
        <v>200000</v>
      </c>
      <c r="J27" s="27">
        <v>200000</v>
      </c>
      <c r="K27" s="27">
        <v>60870</v>
      </c>
    </row>
    <row r="28" spans="1:11" ht="60">
      <c r="A28" s="4">
        <v>33781</v>
      </c>
      <c r="B28" s="4" t="s">
        <v>32</v>
      </c>
      <c r="C28" s="5" t="s">
        <v>89</v>
      </c>
      <c r="D28" s="5" t="s">
        <v>90</v>
      </c>
      <c r="E28" s="105" t="s">
        <v>192</v>
      </c>
      <c r="F28" s="5" t="s">
        <v>7</v>
      </c>
      <c r="G28" s="4" t="s">
        <v>38</v>
      </c>
      <c r="H28" s="79"/>
      <c r="I28" s="87">
        <v>200000</v>
      </c>
      <c r="J28" s="6">
        <v>200000</v>
      </c>
      <c r="K28" s="6">
        <v>115000</v>
      </c>
    </row>
    <row r="29" spans="1:11" ht="60">
      <c r="A29" s="4">
        <v>33680</v>
      </c>
      <c r="B29" s="4" t="s">
        <v>35</v>
      </c>
      <c r="C29" s="5" t="s">
        <v>91</v>
      </c>
      <c r="D29" s="5" t="s">
        <v>92</v>
      </c>
      <c r="E29" s="105" t="s">
        <v>191</v>
      </c>
      <c r="F29" s="5" t="s">
        <v>7</v>
      </c>
      <c r="G29" s="4" t="s">
        <v>38</v>
      </c>
      <c r="H29" s="79"/>
      <c r="I29" s="87">
        <v>79583</v>
      </c>
      <c r="J29" s="6">
        <v>79583</v>
      </c>
      <c r="K29" s="6">
        <v>129414</v>
      </c>
    </row>
    <row r="30" spans="1:11" ht="108">
      <c r="A30" s="4">
        <v>32747</v>
      </c>
      <c r="B30" s="4" t="s">
        <v>35</v>
      </c>
      <c r="C30" s="5" t="s">
        <v>113</v>
      </c>
      <c r="D30" s="5" t="s">
        <v>114</v>
      </c>
      <c r="E30" s="105" t="s">
        <v>179</v>
      </c>
      <c r="F30" s="5" t="s">
        <v>9</v>
      </c>
      <c r="G30" s="4" t="s">
        <v>38</v>
      </c>
      <c r="H30" s="79"/>
      <c r="I30" s="87">
        <v>200000</v>
      </c>
      <c r="J30" s="6">
        <v>200000</v>
      </c>
      <c r="K30" s="6">
        <v>2114079</v>
      </c>
    </row>
    <row r="31" spans="1:11" ht="108">
      <c r="A31" s="4">
        <v>33907</v>
      </c>
      <c r="B31" s="4" t="s">
        <v>32</v>
      </c>
      <c r="C31" s="5" t="s">
        <v>78</v>
      </c>
      <c r="D31" s="5" t="s">
        <v>79</v>
      </c>
      <c r="E31" s="105" t="s">
        <v>198</v>
      </c>
      <c r="F31" s="5" t="s">
        <v>11</v>
      </c>
      <c r="G31" s="4" t="s">
        <v>38</v>
      </c>
      <c r="H31" s="75"/>
      <c r="I31" s="87">
        <v>500000</v>
      </c>
      <c r="J31" s="6">
        <v>500000</v>
      </c>
      <c r="K31" s="6">
        <v>2032500</v>
      </c>
    </row>
    <row r="32" spans="1:11" ht="72">
      <c r="A32" s="4">
        <v>33830</v>
      </c>
      <c r="B32" s="4" t="s">
        <v>35</v>
      </c>
      <c r="C32" s="5" t="s">
        <v>82</v>
      </c>
      <c r="D32" s="5" t="s">
        <v>83</v>
      </c>
      <c r="E32" s="105" t="s">
        <v>195</v>
      </c>
      <c r="F32" s="5" t="s">
        <v>8</v>
      </c>
      <c r="G32" s="4" t="s">
        <v>38</v>
      </c>
      <c r="H32" s="79"/>
      <c r="I32" s="87">
        <v>69800</v>
      </c>
      <c r="J32" s="6">
        <v>69800</v>
      </c>
      <c r="K32" s="6">
        <v>47906</v>
      </c>
    </row>
    <row r="33" spans="1:11" ht="108">
      <c r="A33" s="4">
        <v>33828</v>
      </c>
      <c r="B33" s="4" t="s">
        <v>32</v>
      </c>
      <c r="C33" s="5" t="s">
        <v>87</v>
      </c>
      <c r="D33" s="5" t="s">
        <v>88</v>
      </c>
      <c r="E33" s="105" t="s">
        <v>194</v>
      </c>
      <c r="F33" s="5" t="s">
        <v>27</v>
      </c>
      <c r="G33" s="4" t="s">
        <v>38</v>
      </c>
      <c r="H33" s="75"/>
      <c r="I33" s="87">
        <v>378105</v>
      </c>
      <c r="J33" s="6">
        <v>378105</v>
      </c>
      <c r="K33" s="6">
        <v>378105</v>
      </c>
    </row>
    <row r="34" spans="1:11" ht="96">
      <c r="A34" s="4">
        <v>34140</v>
      </c>
      <c r="B34" s="4" t="s">
        <v>35</v>
      </c>
      <c r="C34" s="5" t="s">
        <v>96</v>
      </c>
      <c r="D34" s="5" t="s">
        <v>62</v>
      </c>
      <c r="E34" s="106" t="s">
        <v>210</v>
      </c>
      <c r="F34" s="5" t="s">
        <v>10</v>
      </c>
      <c r="G34" s="4" t="s">
        <v>38</v>
      </c>
      <c r="H34" s="79"/>
      <c r="I34" s="87">
        <v>191730</v>
      </c>
      <c r="J34" s="6">
        <v>191730</v>
      </c>
      <c r="K34" s="6">
        <v>119832</v>
      </c>
    </row>
    <row r="35" spans="1:11" ht="84">
      <c r="A35" s="32">
        <v>34042</v>
      </c>
      <c r="B35" s="33" t="s">
        <v>35</v>
      </c>
      <c r="C35" s="34" t="s">
        <v>128</v>
      </c>
      <c r="D35" s="34" t="s">
        <v>129</v>
      </c>
      <c r="E35" s="106" t="s">
        <v>205</v>
      </c>
      <c r="F35" s="35" t="s">
        <v>130</v>
      </c>
      <c r="G35" s="36" t="s">
        <v>41</v>
      </c>
      <c r="H35" s="79"/>
      <c r="I35" s="87">
        <v>80000</v>
      </c>
      <c r="J35" s="37">
        <v>80000</v>
      </c>
      <c r="K35" s="37">
        <v>20000</v>
      </c>
    </row>
    <row r="36" spans="1:11" ht="96">
      <c r="A36" s="4">
        <v>33254</v>
      </c>
      <c r="B36" s="4" t="s">
        <v>32</v>
      </c>
      <c r="C36" s="5" t="s">
        <v>103</v>
      </c>
      <c r="D36" s="5" t="s">
        <v>102</v>
      </c>
      <c r="E36" s="105" t="s">
        <v>185</v>
      </c>
      <c r="F36" s="5" t="s">
        <v>1</v>
      </c>
      <c r="G36" s="4" t="s">
        <v>41</v>
      </c>
      <c r="H36" s="75"/>
      <c r="I36" s="87">
        <v>200000</v>
      </c>
      <c r="J36" s="6">
        <v>200000</v>
      </c>
      <c r="K36" s="6">
        <v>120000</v>
      </c>
    </row>
    <row r="37" spans="1:11" ht="108">
      <c r="A37" s="4">
        <v>34107</v>
      </c>
      <c r="B37" s="10" t="s">
        <v>35</v>
      </c>
      <c r="C37" s="5" t="s">
        <v>64</v>
      </c>
      <c r="D37" s="5" t="s">
        <v>63</v>
      </c>
      <c r="E37" s="106" t="s">
        <v>208</v>
      </c>
      <c r="F37" s="5" t="s">
        <v>4</v>
      </c>
      <c r="G37" s="4" t="s">
        <v>41</v>
      </c>
      <c r="H37" s="79"/>
      <c r="I37" s="87">
        <v>141603</v>
      </c>
      <c r="J37" s="6">
        <v>141602.95</v>
      </c>
      <c r="K37" s="6">
        <v>87822</v>
      </c>
    </row>
    <row r="38" spans="1:11" ht="108">
      <c r="A38" s="4">
        <v>33822</v>
      </c>
      <c r="B38" s="4" t="s">
        <v>35</v>
      </c>
      <c r="C38" s="5" t="s">
        <v>85</v>
      </c>
      <c r="D38" s="5" t="s">
        <v>86</v>
      </c>
      <c r="E38" s="105" t="s">
        <v>193</v>
      </c>
      <c r="F38" s="5" t="s">
        <v>0</v>
      </c>
      <c r="G38" s="4" t="s">
        <v>41</v>
      </c>
      <c r="H38" s="79"/>
      <c r="I38" s="87">
        <v>49575</v>
      </c>
      <c r="J38" s="6">
        <v>49575</v>
      </c>
      <c r="K38" s="6">
        <v>17600</v>
      </c>
    </row>
    <row r="39" spans="1:11" ht="96">
      <c r="A39" s="4">
        <v>33912</v>
      </c>
      <c r="B39" s="10" t="s">
        <v>35</v>
      </c>
      <c r="C39" s="5" t="s">
        <v>76</v>
      </c>
      <c r="D39" s="5" t="s">
        <v>77</v>
      </c>
      <c r="E39" s="105" t="s">
        <v>199</v>
      </c>
      <c r="F39" s="5" t="s">
        <v>13</v>
      </c>
      <c r="G39" s="4" t="s">
        <v>41</v>
      </c>
      <c r="H39" s="79"/>
      <c r="I39" s="87">
        <v>23765</v>
      </c>
      <c r="J39" s="6">
        <v>23765</v>
      </c>
      <c r="K39" s="6">
        <v>25816</v>
      </c>
    </row>
    <row r="40" spans="1:11" ht="108">
      <c r="A40" s="4">
        <v>34147</v>
      </c>
      <c r="B40" s="4" t="s">
        <v>32</v>
      </c>
      <c r="C40" s="5" t="s">
        <v>58</v>
      </c>
      <c r="D40" s="5" t="s">
        <v>59</v>
      </c>
      <c r="E40" s="106" t="s">
        <v>211</v>
      </c>
      <c r="F40" s="5" t="s">
        <v>3</v>
      </c>
      <c r="G40" s="4" t="s">
        <v>41</v>
      </c>
      <c r="H40" s="75"/>
      <c r="I40" s="104">
        <v>749987</v>
      </c>
      <c r="J40" s="6">
        <v>749987</v>
      </c>
      <c r="K40" s="6">
        <v>750000</v>
      </c>
    </row>
    <row r="41" spans="1:11" ht="96">
      <c r="A41" s="4">
        <v>33944</v>
      </c>
      <c r="B41" s="4" t="s">
        <v>35</v>
      </c>
      <c r="C41" s="5" t="s">
        <v>96</v>
      </c>
      <c r="D41" s="5" t="s">
        <v>73</v>
      </c>
      <c r="E41" s="106" t="s">
        <v>201</v>
      </c>
      <c r="F41" s="5" t="s">
        <v>118</v>
      </c>
      <c r="G41" s="4" t="s">
        <v>39</v>
      </c>
      <c r="H41" s="79"/>
      <c r="I41" s="87">
        <v>73950</v>
      </c>
      <c r="J41" s="6">
        <v>73950</v>
      </c>
      <c r="K41" s="6">
        <v>59340</v>
      </c>
    </row>
    <row r="42" spans="5:11" ht="15">
      <c r="E42" s="107"/>
      <c r="H42" s="31">
        <f>SUM(H2:H41)</f>
        <v>400000</v>
      </c>
      <c r="I42" s="31">
        <f>SUM(I2:I41)</f>
        <v>8896837</v>
      </c>
      <c r="J42" s="2">
        <f>SUM(J2:J41)</f>
        <v>9296836.17</v>
      </c>
      <c r="K42" s="2">
        <f>SUM(K2:K41)</f>
        <v>13504788</v>
      </c>
    </row>
    <row r="43" ht="15">
      <c r="E43" s="107"/>
    </row>
    <row r="44" ht="15">
      <c r="E44" s="107"/>
    </row>
    <row r="45" ht="15">
      <c r="E45" s="107"/>
    </row>
    <row r="46" ht="15">
      <c r="E46" s="107"/>
    </row>
    <row r="47" ht="15">
      <c r="E47" s="107"/>
    </row>
    <row r="48" ht="15">
      <c r="E48" s="107"/>
    </row>
    <row r="49" ht="15">
      <c r="E49" s="107"/>
    </row>
    <row r="50" ht="15">
      <c r="E50" s="107"/>
    </row>
    <row r="51" ht="15">
      <c r="E51" s="107"/>
    </row>
    <row r="52" ht="15">
      <c r="E52" s="107"/>
    </row>
    <row r="53" ht="15">
      <c r="E53" s="107"/>
    </row>
    <row r="54" ht="15">
      <c r="E54" s="107"/>
    </row>
    <row r="55" ht="15">
      <c r="E55" s="107"/>
    </row>
    <row r="56" ht="15">
      <c r="E56" s="107"/>
    </row>
    <row r="57" ht="15">
      <c r="E57" s="107"/>
    </row>
    <row r="58" ht="15">
      <c r="E58" s="107"/>
    </row>
    <row r="59" ht="15">
      <c r="E59" s="107"/>
    </row>
    <row r="60" ht="15">
      <c r="E60" s="107"/>
    </row>
    <row r="61" ht="15">
      <c r="E61" s="107"/>
    </row>
    <row r="62" ht="15">
      <c r="E62" s="107"/>
    </row>
    <row r="63" ht="15">
      <c r="E63" s="107"/>
    </row>
    <row r="64" ht="15">
      <c r="E64" s="107"/>
    </row>
    <row r="65" ht="15">
      <c r="E65" s="107"/>
    </row>
    <row r="66" ht="15">
      <c r="E66" s="107"/>
    </row>
    <row r="67" ht="15">
      <c r="E67" s="107"/>
    </row>
    <row r="68" ht="15">
      <c r="E68" s="107"/>
    </row>
    <row r="69" ht="15">
      <c r="E69" s="107"/>
    </row>
    <row r="70" ht="15">
      <c r="E70" s="107"/>
    </row>
    <row r="71" ht="15">
      <c r="E71" s="107"/>
    </row>
    <row r="72" ht="15">
      <c r="E72" s="107"/>
    </row>
    <row r="73" ht="15">
      <c r="E73" s="107"/>
    </row>
    <row r="74" ht="15">
      <c r="E74" s="107"/>
    </row>
    <row r="75" ht="15">
      <c r="E75" s="107"/>
    </row>
    <row r="76" ht="15">
      <c r="E76" s="107"/>
    </row>
    <row r="77" ht="15">
      <c r="E77" s="107"/>
    </row>
    <row r="78" ht="15">
      <c r="E78" s="107"/>
    </row>
    <row r="79" ht="15">
      <c r="E79" s="107"/>
    </row>
    <row r="80" ht="15">
      <c r="E80" s="107"/>
    </row>
    <row r="81" ht="15">
      <c r="E81" s="107"/>
    </row>
    <row r="82" ht="15">
      <c r="E82" s="107"/>
    </row>
    <row r="83" ht="15">
      <c r="E83" s="107"/>
    </row>
    <row r="84" ht="15">
      <c r="E84" s="107"/>
    </row>
    <row r="85" ht="15">
      <c r="E85" s="107"/>
    </row>
    <row r="86" ht="15">
      <c r="E86" s="107"/>
    </row>
    <row r="87" ht="15">
      <c r="E87" s="107"/>
    </row>
    <row r="88" ht="15">
      <c r="E88" s="107"/>
    </row>
    <row r="89" ht="15">
      <c r="E89" s="107"/>
    </row>
    <row r="90" ht="15">
      <c r="E90" s="107"/>
    </row>
    <row r="91" ht="15">
      <c r="E91" s="107"/>
    </row>
    <row r="92" ht="15">
      <c r="E92" s="107"/>
    </row>
    <row r="93" ht="15">
      <c r="E93" s="107"/>
    </row>
    <row r="94" ht="15">
      <c r="E94" s="107"/>
    </row>
    <row r="95" ht="15">
      <c r="E95" s="107"/>
    </row>
    <row r="96" ht="15">
      <c r="E96" s="107"/>
    </row>
    <row r="97" ht="15">
      <c r="E97" s="107"/>
    </row>
    <row r="98" ht="15">
      <c r="E98" s="107"/>
    </row>
    <row r="99" ht="15">
      <c r="E99" s="107"/>
    </row>
    <row r="100" ht="15">
      <c r="E100" s="107"/>
    </row>
    <row r="101" ht="15">
      <c r="E101" s="107"/>
    </row>
    <row r="102" ht="15">
      <c r="E102" s="107"/>
    </row>
    <row r="103" ht="15">
      <c r="E103" s="107"/>
    </row>
    <row r="104" ht="15">
      <c r="E104" s="10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MChesnutt</dc:creator>
  <cp:keywords/>
  <dc:description/>
  <cp:lastModifiedBy>apruzinsky</cp:lastModifiedBy>
  <cp:lastPrinted>2012-09-05T12:30:03Z</cp:lastPrinted>
  <dcterms:created xsi:type="dcterms:W3CDTF">2012-06-12T17:23:21Z</dcterms:created>
  <dcterms:modified xsi:type="dcterms:W3CDTF">2012-09-06T11:55:58Z</dcterms:modified>
  <cp:category/>
  <cp:version/>
  <cp:contentType/>
  <cp:contentStatus/>
</cp:coreProperties>
</file>