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pickford_jacqueline_epa_gov/Documents/Documents/CBP/AgWG/Nov/"/>
    </mc:Choice>
  </mc:AlternateContent>
  <xr:revisionPtr revIDLastSave="0" documentId="8_{00340AF5-4B0F-4DA8-9327-76678E18040A}" xr6:coauthVersionLast="47" xr6:coauthVersionMax="47" xr10:uidLastSave="{00000000-0000-0000-0000-000000000000}"/>
  <bookViews>
    <workbookView xWindow="-110" yWindow="-110" windowWidth="19420" windowHeight="10300" activeTab="2" xr2:uid="{94DCA712-8467-47AF-B29E-D379249020C9}"/>
  </bookViews>
  <sheets>
    <sheet name="PSU Matched Data" sheetId="1" r:id="rId1"/>
    <sheet name="Sorted by Type" sheetId="2" r:id="rId2"/>
    <sheet name="Extrapolation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3" l="1"/>
  <c r="I4" i="3"/>
  <c r="Q4" i="3"/>
  <c r="P4" i="3"/>
  <c r="I24" i="3"/>
  <c r="Q14" i="3"/>
  <c r="M14" i="2"/>
  <c r="M4" i="2"/>
  <c r="Q55" i="1" l="1"/>
  <c r="R14" i="3" l="1"/>
  <c r="I15" i="3"/>
  <c r="I10" i="3"/>
  <c r="Q5" i="3"/>
  <c r="P5" i="3"/>
  <c r="A31" i="3"/>
  <c r="M19" i="2"/>
  <c r="M10" i="2"/>
  <c r="K14" i="3"/>
  <c r="O1" i="3" s="1"/>
  <c r="F64" i="2"/>
  <c r="F58" i="2"/>
  <c r="F47" i="2"/>
  <c r="F45" i="2"/>
  <c r="F37" i="2"/>
  <c r="F34" i="2"/>
  <c r="F30" i="2"/>
  <c r="J3" i="2" s="1"/>
  <c r="F23" i="2"/>
  <c r="F14" i="2"/>
  <c r="F12" i="2"/>
  <c r="F10" i="2"/>
  <c r="F8" i="2"/>
  <c r="F6" i="2"/>
  <c r="F3" i="2"/>
  <c r="O109" i="1"/>
  <c r="J107" i="1"/>
  <c r="F107" i="1"/>
  <c r="N106" i="1"/>
  <c r="S106" i="1" s="1"/>
  <c r="K106" i="1"/>
  <c r="G106" i="1"/>
  <c r="Q105" i="1"/>
  <c r="N105" i="1"/>
  <c r="S105" i="1" s="1"/>
  <c r="K105" i="1"/>
  <c r="G105" i="1"/>
  <c r="S104" i="1"/>
  <c r="S103" i="1"/>
  <c r="K102" i="1"/>
  <c r="P102" i="1" s="1"/>
  <c r="S102" i="1" s="1"/>
  <c r="G102" i="1"/>
  <c r="K101" i="1"/>
  <c r="P101" i="1" s="1"/>
  <c r="S101" i="1" s="1"/>
  <c r="G101" i="1"/>
  <c r="S100" i="1"/>
  <c r="N100" i="1"/>
  <c r="K100" i="1"/>
  <c r="G100" i="1"/>
  <c r="S99" i="1"/>
  <c r="N98" i="1"/>
  <c r="S98" i="1" s="1"/>
  <c r="K98" i="1"/>
  <c r="N97" i="1"/>
  <c r="K97" i="1"/>
  <c r="Q97" i="1" s="1"/>
  <c r="Q96" i="1"/>
  <c r="S96" i="1" s="1"/>
  <c r="Q95" i="1"/>
  <c r="S95" i="1" s="1"/>
  <c r="O95" i="1"/>
  <c r="Q94" i="1"/>
  <c r="N94" i="1"/>
  <c r="S94" i="1" s="1"/>
  <c r="K94" i="1"/>
  <c r="Q93" i="1"/>
  <c r="N93" i="1"/>
  <c r="S93" i="1" s="1"/>
  <c r="K93" i="1"/>
  <c r="G93" i="1"/>
  <c r="Q92" i="1"/>
  <c r="N92" i="1"/>
  <c r="S92" i="1" s="1"/>
  <c r="G92" i="1"/>
  <c r="Q91" i="1"/>
  <c r="S91" i="1" s="1"/>
  <c r="N91" i="1"/>
  <c r="K91" i="1"/>
  <c r="G91" i="1"/>
  <c r="N90" i="1"/>
  <c r="K90" i="1"/>
  <c r="Q90" i="1" s="1"/>
  <c r="S90" i="1" s="1"/>
  <c r="G90" i="1"/>
  <c r="N89" i="1"/>
  <c r="K89" i="1"/>
  <c r="Q89" i="1" s="1"/>
  <c r="G89" i="1"/>
  <c r="Q88" i="1"/>
  <c r="N88" i="1"/>
  <c r="S88" i="1" s="1"/>
  <c r="K88" i="1"/>
  <c r="G88" i="1"/>
  <c r="S87" i="1"/>
  <c r="S86" i="1"/>
  <c r="N85" i="1"/>
  <c r="K85" i="1"/>
  <c r="Q85" i="1" s="1"/>
  <c r="K84" i="1"/>
  <c r="P84" i="1" s="1"/>
  <c r="S84" i="1" s="1"/>
  <c r="K83" i="1"/>
  <c r="P83" i="1" s="1"/>
  <c r="S83" i="1" s="1"/>
  <c r="G83" i="1"/>
  <c r="S82" i="1"/>
  <c r="P82" i="1"/>
  <c r="K82" i="1"/>
  <c r="G82" i="1"/>
  <c r="S81" i="1"/>
  <c r="N81" i="1"/>
  <c r="K81" i="1"/>
  <c r="G81" i="1"/>
  <c r="S80" i="1"/>
  <c r="P80" i="1"/>
  <c r="K80" i="1"/>
  <c r="G80" i="1"/>
  <c r="K79" i="1"/>
  <c r="P79" i="1" s="1"/>
  <c r="S79" i="1" s="1"/>
  <c r="G79" i="1"/>
  <c r="S78" i="1"/>
  <c r="S77" i="1"/>
  <c r="Q76" i="1"/>
  <c r="N76" i="1"/>
  <c r="S76" i="1" s="1"/>
  <c r="K76" i="1"/>
  <c r="Q75" i="1"/>
  <c r="N75" i="1"/>
  <c r="K75" i="1"/>
  <c r="N74" i="1"/>
  <c r="S74" i="1" s="1"/>
  <c r="K74" i="1"/>
  <c r="N73" i="1"/>
  <c r="S73" i="1" s="1"/>
  <c r="K73" i="1"/>
  <c r="G73" i="1"/>
  <c r="S72" i="1"/>
  <c r="N72" i="1"/>
  <c r="K72" i="1"/>
  <c r="G72" i="1"/>
  <c r="N71" i="1"/>
  <c r="S71" i="1" s="1"/>
  <c r="K71" i="1"/>
  <c r="G71" i="1"/>
  <c r="S70" i="1"/>
  <c r="Q69" i="1"/>
  <c r="N69" i="1"/>
  <c r="S69" i="1" s="1"/>
  <c r="K69" i="1"/>
  <c r="S68" i="1"/>
  <c r="K68" i="1"/>
  <c r="S67" i="1"/>
  <c r="K67" i="1"/>
  <c r="G67" i="1"/>
  <c r="S66" i="1"/>
  <c r="K66" i="1"/>
  <c r="G66" i="1"/>
  <c r="N65" i="1"/>
  <c r="S65" i="1" s="1"/>
  <c r="K65" i="1"/>
  <c r="G65" i="1"/>
  <c r="O64" i="1"/>
  <c r="S64" i="1" s="1"/>
  <c r="K64" i="1"/>
  <c r="G64" i="1"/>
  <c r="N63" i="1"/>
  <c r="S63" i="1" s="1"/>
  <c r="K63" i="1"/>
  <c r="G63" i="1"/>
  <c r="N62" i="1"/>
  <c r="S62" i="1" s="1"/>
  <c r="K62" i="1"/>
  <c r="G62" i="1"/>
  <c r="N61" i="1"/>
  <c r="S61" i="1" s="1"/>
  <c r="K61" i="1"/>
  <c r="G61" i="1"/>
  <c r="O60" i="1"/>
  <c r="S60" i="1" s="1"/>
  <c r="K60" i="1"/>
  <c r="G60" i="1"/>
  <c r="N59" i="1"/>
  <c r="S59" i="1" s="1"/>
  <c r="K59" i="1"/>
  <c r="G59" i="1"/>
  <c r="Q58" i="1"/>
  <c r="N58" i="1"/>
  <c r="S58" i="1" s="1"/>
  <c r="K58" i="1"/>
  <c r="S57" i="1"/>
  <c r="Q56" i="1"/>
  <c r="S56" i="1" s="1"/>
  <c r="N56" i="1"/>
  <c r="K56" i="1"/>
  <c r="P109" i="1"/>
  <c r="K55" i="1"/>
  <c r="S54" i="1"/>
  <c r="S53" i="1"/>
  <c r="S52" i="1"/>
  <c r="P52" i="1"/>
  <c r="K52" i="1"/>
  <c r="S51" i="1"/>
  <c r="Q51" i="1"/>
  <c r="K51" i="1"/>
  <c r="S50" i="1"/>
  <c r="K50" i="1"/>
  <c r="G50" i="1"/>
  <c r="S49" i="1"/>
  <c r="N49" i="1"/>
  <c r="K49" i="1"/>
  <c r="G49" i="1"/>
  <c r="N48" i="1"/>
  <c r="S48" i="1" s="1"/>
  <c r="K48" i="1"/>
  <c r="G48" i="1"/>
  <c r="K47" i="1"/>
  <c r="P47" i="1" s="1"/>
  <c r="S47" i="1" s="1"/>
  <c r="G47" i="1"/>
  <c r="K46" i="1"/>
  <c r="P46" i="1" s="1"/>
  <c r="S46" i="1" s="1"/>
  <c r="G46" i="1"/>
  <c r="K45" i="1"/>
  <c r="Q45" i="1" s="1"/>
  <c r="S45" i="1" s="1"/>
  <c r="G45" i="1"/>
  <c r="S44" i="1"/>
  <c r="S43" i="1"/>
  <c r="S42" i="1"/>
  <c r="S41" i="1"/>
  <c r="N40" i="1"/>
  <c r="S40" i="1" s="1"/>
  <c r="K40" i="1"/>
  <c r="Q40" i="1" s="1"/>
  <c r="S39" i="1"/>
  <c r="S38" i="1"/>
  <c r="Q37" i="1"/>
  <c r="S37" i="1" s="1"/>
  <c r="N37" i="1"/>
  <c r="K37" i="1"/>
  <c r="P36" i="1"/>
  <c r="S36" i="1" s="1"/>
  <c r="K36" i="1"/>
  <c r="S35" i="1"/>
  <c r="S34" i="1"/>
  <c r="S33" i="1"/>
  <c r="N32" i="1"/>
  <c r="S32" i="1" s="1"/>
  <c r="K32" i="1"/>
  <c r="Q32" i="1" s="1"/>
  <c r="N31" i="1"/>
  <c r="K31" i="1"/>
  <c r="Q31" i="1" s="1"/>
  <c r="S30" i="1"/>
  <c r="S29" i="1"/>
  <c r="S28" i="1"/>
  <c r="S27" i="1"/>
  <c r="S26" i="1"/>
  <c r="K25" i="1"/>
  <c r="P25" i="1" s="1"/>
  <c r="S25" i="1" s="1"/>
  <c r="S24" i="1"/>
  <c r="N24" i="1"/>
  <c r="K24" i="1"/>
  <c r="K23" i="1"/>
  <c r="P23" i="1" s="1"/>
  <c r="S23" i="1" s="1"/>
  <c r="P22" i="1"/>
  <c r="S22" i="1" s="1"/>
  <c r="K22" i="1"/>
  <c r="G22" i="1"/>
  <c r="Q21" i="1"/>
  <c r="S21" i="1" s="1"/>
  <c r="K21" i="1"/>
  <c r="G21" i="1"/>
  <c r="Q20" i="1"/>
  <c r="S20" i="1" s="1"/>
  <c r="K20" i="1"/>
  <c r="G20" i="1"/>
  <c r="P19" i="1"/>
  <c r="S19" i="1" s="1"/>
  <c r="K19" i="1"/>
  <c r="G19" i="1"/>
  <c r="P18" i="1"/>
  <c r="S18" i="1" s="1"/>
  <c r="K18" i="1"/>
  <c r="G18" i="1"/>
  <c r="S17" i="1"/>
  <c r="S16" i="1"/>
  <c r="Q16" i="1"/>
  <c r="G16" i="1"/>
  <c r="Q15" i="1"/>
  <c r="S15" i="1" s="1"/>
  <c r="K15" i="1"/>
  <c r="G15" i="1"/>
  <c r="S14" i="1"/>
  <c r="S13" i="1"/>
  <c r="S12" i="1"/>
  <c r="S11" i="1"/>
  <c r="S10" i="1"/>
  <c r="N9" i="1"/>
  <c r="K9" i="1"/>
  <c r="Q9" i="1" s="1"/>
  <c r="S9" i="1" s="1"/>
  <c r="S8" i="1"/>
  <c r="N7" i="1"/>
  <c r="S7" i="1" s="1"/>
  <c r="K7" i="1"/>
  <c r="G7" i="1"/>
  <c r="K6" i="1"/>
  <c r="Q6" i="1" s="1"/>
  <c r="S6" i="1" s="1"/>
  <c r="G6" i="1"/>
  <c r="N5" i="1"/>
  <c r="K5" i="1"/>
  <c r="G5" i="1"/>
  <c r="N109" i="1" l="1"/>
  <c r="S55" i="1"/>
  <c r="K107" i="1"/>
  <c r="K108" i="1" s="1"/>
  <c r="H3" i="2"/>
  <c r="I3" i="2"/>
  <c r="I5" i="3"/>
  <c r="I6" i="3"/>
  <c r="I8" i="3"/>
  <c r="I18" i="3"/>
  <c r="I9" i="3"/>
  <c r="I19" i="3"/>
  <c r="I21" i="3"/>
  <c r="I7" i="3"/>
  <c r="I16" i="3"/>
  <c r="I17" i="3"/>
  <c r="I20" i="3"/>
  <c r="S85" i="1"/>
  <c r="S97" i="1"/>
  <c r="S89" i="1"/>
  <c r="S31" i="1"/>
  <c r="S5" i="1"/>
  <c r="Q5" i="1"/>
  <c r="Q109" i="1" s="1"/>
  <c r="S75" i="1"/>
  <c r="N18" i="2" l="1"/>
  <c r="N17" i="2"/>
  <c r="N16" i="2"/>
  <c r="N15" i="2"/>
  <c r="N14" i="2"/>
  <c r="N13" i="2"/>
  <c r="N19" i="2" s="1"/>
  <c r="N9" i="2"/>
  <c r="N8" i="2"/>
  <c r="N7" i="2"/>
  <c r="N6" i="2"/>
  <c r="N5" i="2"/>
  <c r="N4" i="2"/>
  <c r="N3" i="2"/>
  <c r="S107" i="1"/>
  <c r="H6" i="2"/>
  <c r="S109" i="1"/>
  <c r="Q110" i="1" s="1"/>
  <c r="N10" i="2" l="1"/>
  <c r="P110" i="1"/>
  <c r="N110" i="1"/>
  <c r="O110" i="1"/>
</calcChain>
</file>

<file path=xl/sharedStrings.xml><?xml version="1.0" encoding="utf-8"?>
<sst xmlns="http://schemas.openxmlformats.org/spreadsheetml/2006/main" count="708" uniqueCount="127">
  <si>
    <t>Transect survey</t>
  </si>
  <si>
    <t>Penn State BMP survey</t>
  </si>
  <si>
    <t>checksum</t>
  </si>
  <si>
    <t>Observation number</t>
  </si>
  <si>
    <t>Cover crop type</t>
  </si>
  <si>
    <t>Was the cover crop harvested?</t>
  </si>
  <si>
    <t>Survey ID number</t>
  </si>
  <si>
    <t>How many acres of cover crop were planted?</t>
  </si>
  <si>
    <t>Percent of total cover crop acres</t>
  </si>
  <si>
    <t xml:space="preserve">Was fall manure applied? </t>
  </si>
  <si>
    <t>How many acres of the planted cover crop were harvested?</t>
  </si>
  <si>
    <t>How many acres of the planted cover crop were not harvested?</t>
  </si>
  <si>
    <t xml:space="preserve">CC Type </t>
  </si>
  <si>
    <t>Do PSU and TS Agree</t>
  </si>
  <si>
    <t>DC</t>
  </si>
  <si>
    <t>CCC</t>
  </si>
  <si>
    <t>Trad CC</t>
  </si>
  <si>
    <t>Trad wFN</t>
  </si>
  <si>
    <t>CropType</t>
  </si>
  <si>
    <t>SG</t>
  </si>
  <si>
    <t>No</t>
  </si>
  <si>
    <t>Rye</t>
  </si>
  <si>
    <t>Yes</t>
  </si>
  <si>
    <t>N</t>
  </si>
  <si>
    <t>Trad wFN Rye Normal Other</t>
  </si>
  <si>
    <t>Wheat</t>
  </si>
  <si>
    <t>Y</t>
  </si>
  <si>
    <t>Trad wFN Wheat Normal Other</t>
  </si>
  <si>
    <t>Triticale</t>
  </si>
  <si>
    <t>Trad wFN Triticale Normal Other</t>
  </si>
  <si>
    <t>ND</t>
  </si>
  <si>
    <t>rye-oats</t>
  </si>
  <si>
    <t>oats-rye/wheat-radish/rape</t>
  </si>
  <si>
    <t>Trad wFN Forage Radish Plus Normal Other</t>
  </si>
  <si>
    <t>MIX</t>
  </si>
  <si>
    <t>Annual legume plus grass at 50% or more</t>
  </si>
  <si>
    <t>CC Trad Legume Plus Grass 50% Normal Other</t>
  </si>
  <si>
    <t>Annual legume plus grass at 25-49%</t>
  </si>
  <si>
    <t>CC Trad Legume Plus Grass 25-50% Normal Other</t>
  </si>
  <si>
    <t>Rye/barley/oats (killed)/annual legumes/radishes</t>
  </si>
  <si>
    <t>Rye/annual legumes</t>
  </si>
  <si>
    <t>Trad wFN Annual Ryegrass Normal Other</t>
  </si>
  <si>
    <t>Annual ryegrass</t>
  </si>
  <si>
    <t>CC Trad Annual Ryegrass Normal Other</t>
  </si>
  <si>
    <t>CC Trad Wheat Normal Other</t>
  </si>
  <si>
    <t>CC Trad Rye Normal Other</t>
  </si>
  <si>
    <t>Barley</t>
  </si>
  <si>
    <t>--</t>
  </si>
  <si>
    <t>No*</t>
  </si>
  <si>
    <t>Rye/wheat/oats (killed)</t>
  </si>
  <si>
    <t>Rye/triticale/mixture of forage radish plus grass</t>
  </si>
  <si>
    <t>NE</t>
  </si>
  <si>
    <t>Rye/wheat/oats (killed)/triticale/forage radish/mixture of forage radish plus grass</t>
  </si>
  <si>
    <t>Rye/wheat/barley/oats (killed)/annual ryegrass/forage radish</t>
  </si>
  <si>
    <t>CC Trad Barley Normal Other</t>
  </si>
  <si>
    <t>Rye/speltz</t>
  </si>
  <si>
    <t>Rye/wheat/oats (hardy)/oats (killed)/annual ryegrass/triticale/forage radish/mixture of forage radish plus grass</t>
  </si>
  <si>
    <t>Rye/barley</t>
  </si>
  <si>
    <t>CCC Normal</t>
  </si>
  <si>
    <t>HO</t>
  </si>
  <si>
    <t>Annual ryegrass/triticale</t>
  </si>
  <si>
    <t>Oats (killed)/annual ryegrass</t>
  </si>
  <si>
    <t>Rye/oats (killed)</t>
  </si>
  <si>
    <t>Rye/wheat/forage radish</t>
  </si>
  <si>
    <t>Rye/wheat/oats (killed)/annual ryegrass/annual legumes/triticale</t>
  </si>
  <si>
    <t>Rye/annual ryegrass/triticale</t>
  </si>
  <si>
    <t>Rye/triticale</t>
  </si>
  <si>
    <t>Trad wFN Triticale</t>
  </si>
  <si>
    <t>?</t>
  </si>
  <si>
    <t>Rye/barley/triticale</t>
  </si>
  <si>
    <t>Oats (killed)</t>
  </si>
  <si>
    <t>Trad wFN Oats Normal Other</t>
  </si>
  <si>
    <t>5*</t>
  </si>
  <si>
    <t>Timothy</t>
  </si>
  <si>
    <t>Wheat/oats (killed)/triticale</t>
  </si>
  <si>
    <t>Rye/wheat/oast (killed)/triticale</t>
  </si>
  <si>
    <t>Trad wFN triticale normsl other</t>
  </si>
  <si>
    <t>Rye/wheat</t>
  </si>
  <si>
    <t>mostly grazed</t>
  </si>
  <si>
    <t>12 way cover mix</t>
  </si>
  <si>
    <t>CC Trad forage Radish Plus Normal Other</t>
  </si>
  <si>
    <t>Annual legumes</t>
  </si>
  <si>
    <t>Trad wFN triticale normal other</t>
  </si>
  <si>
    <t>Note: *indicates blank field was reported, response infered from TS or type/regime</t>
  </si>
  <si>
    <t>Total</t>
  </si>
  <si>
    <t>CCC Total</t>
  </si>
  <si>
    <t>Total CC Trad</t>
  </si>
  <si>
    <t>Total Trad wFN</t>
  </si>
  <si>
    <t>Total CCC</t>
  </si>
  <si>
    <t>Total Traditional CC all types</t>
  </si>
  <si>
    <t>Cover Crop Type</t>
  </si>
  <si>
    <t>Proposed Extrapolated Result (Ac)</t>
  </si>
  <si>
    <t>Acres</t>
  </si>
  <si>
    <t>Percent of Share</t>
  </si>
  <si>
    <t>Wheat Normal Other</t>
  </si>
  <si>
    <t>Triticale Normal Other</t>
  </si>
  <si>
    <t>Forage Radish Plus Normal Other</t>
  </si>
  <si>
    <t>Rye Normal Other</t>
  </si>
  <si>
    <t>Oats Normal Other</t>
  </si>
  <si>
    <t>Legume Plus Grass 50% Normal Other</t>
  </si>
  <si>
    <t>Annual Ryegrass Normal Other</t>
  </si>
  <si>
    <t>Legume Plus Grass 25-50% Normal Other</t>
  </si>
  <si>
    <t>Barley Normal Other</t>
  </si>
  <si>
    <t>Cover Crop Later Other Wheat</t>
  </si>
  <si>
    <t>Cover Crop Standard Other Wheat</t>
  </si>
  <si>
    <t>Traditional W Fall Nutrients Wheat Normal Other</t>
  </si>
  <si>
    <t>CC Traditional</t>
  </si>
  <si>
    <t>% Share</t>
  </si>
  <si>
    <t>wFN</t>
  </si>
  <si>
    <t>CC Type</t>
  </si>
  <si>
    <t>Commodity Cover Crops Normal Total 63 Ac. (0.7%)</t>
  </si>
  <si>
    <t>acres TS Trad non-harvested 2020</t>
  </si>
  <si>
    <t xml:space="preserve">CCC </t>
  </si>
  <si>
    <t>0.67% of total survey response acres extrapolated to whole County RC</t>
  </si>
  <si>
    <t>Report this way or drop out if disallowed</t>
  </si>
  <si>
    <t>Not permitted by transect-no domain</t>
  </si>
  <si>
    <t>From PSU Matched Data Tab</t>
  </si>
  <si>
    <t>Current Transect Reporting (Ac)</t>
  </si>
  <si>
    <t>TS reported Traditional/Non-Harvested 2020</t>
  </si>
  <si>
    <t>Cover Crop Late Other Wheat</t>
  </si>
  <si>
    <t>PSU Response corrected with Field verification data</t>
  </si>
  <si>
    <t>Timothy -not correct?-crop is harvested (DC) moot</t>
  </si>
  <si>
    <t>Extrapolated Results of PSU Survey Responses From Transect Matched Points (9,265 Ac.)</t>
  </si>
  <si>
    <t>63/9265</t>
  </si>
  <si>
    <t>Traditional with Fall Nutrients Applied Total 4,182 Ac. (50.0%)</t>
  </si>
  <si>
    <t>Traditional Cover Crops Total 1,543 Ac. (11.5%)</t>
  </si>
  <si>
    <t>Double Crop Acres Total 3,507 Ac. (37.8%)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</si>
</sst>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/>
    <xf numFmtId="0" fontId="6" fillId="5" borderId="0" xfId="0" applyFont="1" applyFill="1"/>
    <xf numFmtId="0" fontId="7" fillId="5" borderId="0" xfId="0" applyFont="1" applyFill="1"/>
    <xf numFmtId="0" fontId="6" fillId="5" borderId="2" xfId="0" applyFont="1" applyFill="1" applyBorder="1"/>
    <xf numFmtId="0" fontId="7" fillId="5" borderId="2" xfId="0" applyFont="1" applyFill="1" applyBorder="1"/>
    <xf numFmtId="0" fontId="6" fillId="5" borderId="0" xfId="0" applyFont="1" applyFill="1" applyAlignment="1">
      <alignment horizontal="right"/>
    </xf>
    <xf numFmtId="164" fontId="7" fillId="5" borderId="0" xfId="1" applyNumberFormat="1" applyFont="1" applyFill="1" applyBorder="1"/>
    <xf numFmtId="164" fontId="7" fillId="5" borderId="0" xfId="1" applyNumberFormat="1" applyFont="1" applyFill="1" applyBorder="1" applyAlignment="1">
      <alignment horizontal="right"/>
    </xf>
    <xf numFmtId="165" fontId="7" fillId="5" borderId="0" xfId="2" applyNumberFormat="1" applyFont="1" applyFill="1" applyBorder="1"/>
    <xf numFmtId="164" fontId="6" fillId="5" borderId="0" xfId="0" applyNumberFormat="1" applyFont="1" applyFill="1"/>
    <xf numFmtId="164" fontId="7" fillId="5" borderId="0" xfId="1" applyNumberFormat="1" applyFont="1" applyFill="1"/>
    <xf numFmtId="164" fontId="0" fillId="0" borderId="0" xfId="0" applyNumberFormat="1"/>
    <xf numFmtId="43" fontId="0" fillId="0" borderId="0" xfId="1" applyFont="1"/>
    <xf numFmtId="10" fontId="7" fillId="5" borderId="0" xfId="2" applyNumberFormat="1" applyFont="1" applyFill="1" applyBorder="1"/>
    <xf numFmtId="164" fontId="6" fillId="5" borderId="0" xfId="1" applyNumberFormat="1" applyFont="1" applyFill="1" applyBorder="1" applyAlignment="1">
      <alignment horizontal="right"/>
    </xf>
    <xf numFmtId="165" fontId="6" fillId="5" borderId="0" xfId="2" applyNumberFormat="1" applyFont="1" applyFill="1" applyBorder="1"/>
    <xf numFmtId="164" fontId="7" fillId="5" borderId="0" xfId="0" applyNumberFormat="1" applyFont="1" applyFill="1"/>
    <xf numFmtId="164" fontId="6" fillId="5" borderId="0" xfId="1" applyNumberFormat="1" applyFont="1" applyFill="1" applyBorder="1"/>
    <xf numFmtId="3" fontId="7" fillId="5" borderId="0" xfId="0" applyNumberFormat="1" applyFont="1" applyFill="1"/>
    <xf numFmtId="0" fontId="7" fillId="5" borderId="0" xfId="0" applyFont="1" applyFill="1" applyAlignment="1">
      <alignment horizontal="left"/>
    </xf>
    <xf numFmtId="0" fontId="0" fillId="5" borderId="0" xfId="0" applyFill="1"/>
    <xf numFmtId="0" fontId="7" fillId="5" borderId="0" xfId="0" applyFont="1" applyFill="1" applyAlignment="1">
      <alignment horizontal="right"/>
    </xf>
    <xf numFmtId="164" fontId="0" fillId="0" borderId="0" xfId="1" applyNumberFormat="1" applyFont="1"/>
    <xf numFmtId="165" fontId="0" fillId="0" borderId="0" xfId="2" applyNumberFormat="1" applyFont="1"/>
    <xf numFmtId="165" fontId="0" fillId="0" borderId="0" xfId="0" applyNumberFormat="1"/>
    <xf numFmtId="43" fontId="0" fillId="0" borderId="0" xfId="0" applyNumberFormat="1"/>
    <xf numFmtId="164" fontId="0" fillId="0" borderId="2" xfId="1" applyNumberFormat="1" applyFont="1" applyBorder="1"/>
    <xf numFmtId="10" fontId="0" fillId="2" borderId="0" xfId="2" applyNumberFormat="1" applyFont="1" applyFill="1"/>
    <xf numFmtId="166" fontId="0" fillId="0" borderId="0" xfId="2" applyNumberFormat="1" applyFont="1"/>
    <xf numFmtId="0" fontId="0" fillId="5" borderId="0" xfId="0" applyFill="1" applyAlignment="1">
      <alignment horizontal="right"/>
    </xf>
    <xf numFmtId="0" fontId="0" fillId="2" borderId="1" xfId="0" applyFill="1" applyBorder="1"/>
    <xf numFmtId="0" fontId="0" fillId="2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6" borderId="0" xfId="0" applyFill="1"/>
    <xf numFmtId="10" fontId="0" fillId="0" borderId="0" xfId="0" applyNumberFormat="1"/>
    <xf numFmtId="0" fontId="3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06B1-4BC2-4195-8B55-D18350276967}">
  <dimension ref="A1:S112"/>
  <sheetViews>
    <sheetView topLeftCell="I3" workbookViewId="0">
      <pane ySplit="1" topLeftCell="A4" activePane="bottomLeft" state="frozen"/>
      <selection activeCell="A3" sqref="A3"/>
      <selection pane="bottomLeft" activeCell="P112" sqref="P112"/>
    </sheetView>
  </sheetViews>
  <sheetFormatPr defaultRowHeight="14.5" x14ac:dyDescent="0.35"/>
  <cols>
    <col min="1" max="1" width="12.54296875" style="9" customWidth="1"/>
    <col min="2" max="2" width="10.26953125" customWidth="1"/>
    <col min="3" max="3" width="17.7265625" customWidth="1"/>
    <col min="4" max="4" width="10.81640625" customWidth="1"/>
    <col min="5" max="5" width="47.26953125" customWidth="1"/>
    <col min="6" max="6" width="23" style="10" customWidth="1"/>
    <col min="7" max="7" width="16.7265625" customWidth="1"/>
    <col min="8" max="8" width="16" customWidth="1"/>
    <col min="9" max="9" width="16.54296875" customWidth="1"/>
    <col min="10" max="10" width="28.81640625" customWidth="1"/>
    <col min="11" max="11" width="27.81640625" customWidth="1"/>
    <col min="12" max="12" width="1.26953125" customWidth="1"/>
    <col min="13" max="13" width="11.6328125" customWidth="1"/>
    <col min="18" max="18" width="30.54296875" customWidth="1"/>
  </cols>
  <sheetData>
    <row r="1" spans="1:19" s="2" customFormat="1" ht="15" hidden="1" customHeight="1" x14ac:dyDescent="0.35">
      <c r="A1" s="65" t="s">
        <v>0</v>
      </c>
      <c r="B1" s="65"/>
      <c r="C1" s="65"/>
      <c r="D1" s="1" t="s">
        <v>1</v>
      </c>
      <c r="E1" s="1"/>
      <c r="F1" s="1"/>
      <c r="G1" s="1"/>
      <c r="H1" s="1"/>
      <c r="I1" s="1"/>
      <c r="J1" s="1"/>
      <c r="K1" s="1"/>
      <c r="S1" s="2" t="s">
        <v>2</v>
      </c>
    </row>
    <row r="2" spans="1:19" s="2" customFormat="1" hidden="1" x14ac:dyDescent="0.35">
      <c r="A2" s="65"/>
      <c r="B2" s="65"/>
      <c r="C2" s="65"/>
      <c r="D2" s="1"/>
      <c r="E2" s="1"/>
      <c r="F2" s="1"/>
      <c r="G2" s="1"/>
      <c r="H2" s="1"/>
      <c r="I2" s="1"/>
      <c r="J2" s="1"/>
      <c r="K2" s="1"/>
      <c r="O2" s="3"/>
    </row>
    <row r="3" spans="1:19" s="3" customFormat="1" ht="33" customHeight="1" x14ac:dyDescent="0.35">
      <c r="A3" s="4" t="s">
        <v>3</v>
      </c>
      <c r="B3" s="5" t="s">
        <v>4</v>
      </c>
      <c r="C3" s="4" t="s">
        <v>5</v>
      </c>
      <c r="D3" s="6" t="s">
        <v>6</v>
      </c>
      <c r="E3" s="7" t="s">
        <v>4</v>
      </c>
      <c r="F3" s="6" t="s">
        <v>7</v>
      </c>
      <c r="G3" s="6" t="s">
        <v>8</v>
      </c>
      <c r="H3" s="6" t="s">
        <v>9</v>
      </c>
      <c r="I3" s="6" t="s">
        <v>5</v>
      </c>
      <c r="J3" s="6" t="s">
        <v>10</v>
      </c>
      <c r="K3" s="6" t="s">
        <v>11</v>
      </c>
      <c r="N3" s="3" t="s">
        <v>109</v>
      </c>
      <c r="O3" s="3" t="s">
        <v>15</v>
      </c>
      <c r="P3" s="3" t="s">
        <v>16</v>
      </c>
      <c r="Q3" s="3" t="s">
        <v>108</v>
      </c>
    </row>
    <row r="4" spans="1:19" s="3" customFormat="1" ht="29" x14ac:dyDescent="0.35">
      <c r="A4" s="4"/>
      <c r="B4" s="5"/>
      <c r="C4" s="4"/>
      <c r="D4" s="6"/>
      <c r="E4" s="7"/>
      <c r="F4" s="6"/>
      <c r="G4" s="6"/>
      <c r="H4" s="6"/>
      <c r="I4" s="6"/>
      <c r="J4" s="6"/>
      <c r="K4" s="6"/>
      <c r="M4" s="8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</row>
    <row r="5" spans="1:19" x14ac:dyDescent="0.35">
      <c r="A5" s="9">
        <v>37</v>
      </c>
      <c r="B5" t="s">
        <v>19</v>
      </c>
      <c r="C5" t="s">
        <v>20</v>
      </c>
      <c r="D5" s="9">
        <v>92465</v>
      </c>
      <c r="E5" t="s">
        <v>21</v>
      </c>
      <c r="F5" s="10">
        <v>800</v>
      </c>
      <c r="G5" s="11">
        <f>F5/SUM(F$5:F$7)</f>
        <v>0.41025641025641024</v>
      </c>
      <c r="H5" s="12" t="s">
        <v>22</v>
      </c>
      <c r="I5" s="12" t="s">
        <v>22</v>
      </c>
      <c r="J5">
        <v>650</v>
      </c>
      <c r="K5">
        <f>F5-J5</f>
        <v>150</v>
      </c>
      <c r="M5" t="s">
        <v>23</v>
      </c>
      <c r="N5">
        <f>IF(H5="yes",IF(I5="yes",J5))</f>
        <v>650</v>
      </c>
      <c r="Q5">
        <f>IF(H5="yes",K5,0)</f>
        <v>150</v>
      </c>
      <c r="R5" t="s">
        <v>24</v>
      </c>
      <c r="S5">
        <f>SUM(N5:Q5)</f>
        <v>800</v>
      </c>
    </row>
    <row r="6" spans="1:19" x14ac:dyDescent="0.35">
      <c r="A6" s="9">
        <v>69</v>
      </c>
      <c r="B6" t="s">
        <v>19</v>
      </c>
      <c r="C6" t="s">
        <v>20</v>
      </c>
      <c r="D6" s="9">
        <v>92465</v>
      </c>
      <c r="E6" t="s">
        <v>25</v>
      </c>
      <c r="F6" s="10">
        <v>950</v>
      </c>
      <c r="G6" s="11">
        <f t="shared" ref="G6" si="0">F6/SUM(F$5:F$7)</f>
        <v>0.48717948717948717</v>
      </c>
      <c r="H6" s="12" t="s">
        <v>22</v>
      </c>
      <c r="I6" s="12" t="s">
        <v>20</v>
      </c>
      <c r="J6">
        <v>0</v>
      </c>
      <c r="K6">
        <f t="shared" ref="K6:K69" si="1">F6-J6</f>
        <v>950</v>
      </c>
      <c r="M6" t="s">
        <v>26</v>
      </c>
      <c r="Q6">
        <f>IF(H6="yes",K6,0)</f>
        <v>950</v>
      </c>
      <c r="R6" t="s">
        <v>27</v>
      </c>
      <c r="S6">
        <f t="shared" ref="S6:S69" si="2">SUM(N6:Q6)</f>
        <v>950</v>
      </c>
    </row>
    <row r="7" spans="1:19" x14ac:dyDescent="0.35">
      <c r="A7" s="9">
        <v>78</v>
      </c>
      <c r="B7" t="s">
        <v>19</v>
      </c>
      <c r="C7" t="s">
        <v>20</v>
      </c>
      <c r="D7" s="9">
        <v>92465</v>
      </c>
      <c r="E7" t="s">
        <v>28</v>
      </c>
      <c r="F7" s="10">
        <v>200</v>
      </c>
      <c r="G7" s="11">
        <f>F7/SUM(F$5:F$7)</f>
        <v>0.10256410256410256</v>
      </c>
      <c r="H7" s="12" t="s">
        <v>22</v>
      </c>
      <c r="I7" s="12" t="s">
        <v>22</v>
      </c>
      <c r="J7">
        <v>200</v>
      </c>
      <c r="K7">
        <f t="shared" si="1"/>
        <v>0</v>
      </c>
      <c r="M7" t="s">
        <v>23</v>
      </c>
      <c r="N7">
        <f t="shared" ref="N7:N69" si="3">IF(H7="yes",IF(I7="yes",J7))</f>
        <v>200</v>
      </c>
      <c r="S7">
        <f t="shared" si="2"/>
        <v>200</v>
      </c>
    </row>
    <row r="8" spans="1:19" s="14" customFormat="1" x14ac:dyDescent="0.35">
      <c r="A8" s="13">
        <v>80</v>
      </c>
      <c r="B8" s="14" t="s">
        <v>19</v>
      </c>
      <c r="C8" s="14" t="s">
        <v>20</v>
      </c>
      <c r="D8" s="13"/>
      <c r="F8" s="15"/>
      <c r="G8" s="16"/>
      <c r="H8" s="17"/>
      <c r="I8" s="17"/>
      <c r="N8"/>
      <c r="O8"/>
      <c r="P8"/>
      <c r="Q8"/>
      <c r="S8">
        <f t="shared" si="2"/>
        <v>0</v>
      </c>
    </row>
    <row r="9" spans="1:19" x14ac:dyDescent="0.35">
      <c r="A9" s="9">
        <v>3</v>
      </c>
      <c r="B9" t="s">
        <v>19</v>
      </c>
      <c r="C9" t="s">
        <v>20</v>
      </c>
      <c r="D9" s="9">
        <v>71258</v>
      </c>
      <c r="E9" t="s">
        <v>28</v>
      </c>
      <c r="F9" s="10">
        <v>580</v>
      </c>
      <c r="G9" s="11">
        <v>1</v>
      </c>
      <c r="H9" s="12" t="s">
        <v>22</v>
      </c>
      <c r="I9" s="12" t="s">
        <v>22</v>
      </c>
      <c r="J9">
        <v>430</v>
      </c>
      <c r="K9">
        <f t="shared" si="1"/>
        <v>150</v>
      </c>
      <c r="M9" t="s">
        <v>23</v>
      </c>
      <c r="N9">
        <f t="shared" si="3"/>
        <v>430</v>
      </c>
      <c r="Q9">
        <f>IF(H9="yes",K9,0)</f>
        <v>150</v>
      </c>
      <c r="R9" t="s">
        <v>29</v>
      </c>
      <c r="S9">
        <f t="shared" si="2"/>
        <v>580</v>
      </c>
    </row>
    <row r="10" spans="1:19" x14ac:dyDescent="0.35">
      <c r="A10" s="9">
        <v>5</v>
      </c>
      <c r="B10" t="s">
        <v>30</v>
      </c>
      <c r="C10" t="s">
        <v>22</v>
      </c>
      <c r="D10" s="9"/>
      <c r="G10" s="11"/>
      <c r="H10" s="12"/>
      <c r="I10" s="12"/>
      <c r="S10">
        <f t="shared" si="2"/>
        <v>0</v>
      </c>
    </row>
    <row r="11" spans="1:19" x14ac:dyDescent="0.35">
      <c r="A11" s="9">
        <v>8</v>
      </c>
      <c r="B11" t="s">
        <v>19</v>
      </c>
      <c r="C11" t="s">
        <v>22</v>
      </c>
      <c r="D11" s="9"/>
      <c r="G11" s="11"/>
      <c r="H11" s="12"/>
      <c r="I11" s="12"/>
      <c r="S11">
        <f t="shared" si="2"/>
        <v>0</v>
      </c>
    </row>
    <row r="12" spans="1:19" x14ac:dyDescent="0.35">
      <c r="A12" s="9">
        <v>9</v>
      </c>
      <c r="B12" t="s">
        <v>19</v>
      </c>
      <c r="C12" t="s">
        <v>20</v>
      </c>
      <c r="D12" s="9"/>
      <c r="G12" s="11"/>
      <c r="H12" s="12"/>
      <c r="I12" s="12"/>
      <c r="S12">
        <f t="shared" si="2"/>
        <v>0</v>
      </c>
    </row>
    <row r="13" spans="1:19" x14ac:dyDescent="0.35">
      <c r="A13" s="9">
        <v>10</v>
      </c>
      <c r="B13" t="s">
        <v>19</v>
      </c>
      <c r="C13" t="s">
        <v>22</v>
      </c>
      <c r="D13" s="9"/>
      <c r="G13" s="11"/>
      <c r="H13" s="12"/>
      <c r="I13" s="12"/>
      <c r="S13">
        <f t="shared" si="2"/>
        <v>0</v>
      </c>
    </row>
    <row r="14" spans="1:19" s="14" customFormat="1" x14ac:dyDescent="0.35">
      <c r="A14" s="13">
        <v>18</v>
      </c>
      <c r="B14" s="14" t="s">
        <v>19</v>
      </c>
      <c r="C14" s="14" t="s">
        <v>22</v>
      </c>
      <c r="D14" s="13"/>
      <c r="F14" s="15"/>
      <c r="G14" s="16"/>
      <c r="H14" s="17"/>
      <c r="I14" s="17"/>
      <c r="N14"/>
      <c r="O14"/>
      <c r="P14"/>
      <c r="Q14"/>
      <c r="S14">
        <f t="shared" si="2"/>
        <v>0</v>
      </c>
    </row>
    <row r="15" spans="1:19" x14ac:dyDescent="0.35">
      <c r="A15" s="9">
        <v>41</v>
      </c>
      <c r="B15" t="s">
        <v>19</v>
      </c>
      <c r="C15" t="s">
        <v>20</v>
      </c>
      <c r="D15" s="59">
        <v>37377</v>
      </c>
      <c r="E15" t="s">
        <v>31</v>
      </c>
      <c r="F15" s="58">
        <v>910</v>
      </c>
      <c r="G15" s="11">
        <f>F15/SUM(F15:F16)</f>
        <v>0.75206611570247939</v>
      </c>
      <c r="H15" s="12" t="s">
        <v>22</v>
      </c>
      <c r="I15" s="12" t="s">
        <v>20</v>
      </c>
      <c r="J15">
        <v>0</v>
      </c>
      <c r="K15">
        <f t="shared" si="1"/>
        <v>910</v>
      </c>
      <c r="M15" t="s">
        <v>26</v>
      </c>
      <c r="Q15">
        <f>IF(H15="yes",K15,0)</f>
        <v>910</v>
      </c>
      <c r="R15" t="s">
        <v>24</v>
      </c>
      <c r="S15">
        <f t="shared" si="2"/>
        <v>910</v>
      </c>
    </row>
    <row r="16" spans="1:19" x14ac:dyDescent="0.35">
      <c r="A16" s="9">
        <v>58</v>
      </c>
      <c r="B16" t="s">
        <v>19</v>
      </c>
      <c r="C16" t="s">
        <v>20</v>
      </c>
      <c r="D16" s="9"/>
      <c r="E16" t="s">
        <v>32</v>
      </c>
      <c r="F16" s="58">
        <v>300</v>
      </c>
      <c r="G16" s="11">
        <f>F16/SUM(F15:F16)</f>
        <v>0.24793388429752067</v>
      </c>
      <c r="H16" s="12" t="s">
        <v>22</v>
      </c>
      <c r="I16" s="12" t="s">
        <v>20</v>
      </c>
      <c r="J16">
        <v>0</v>
      </c>
      <c r="K16">
        <v>300</v>
      </c>
      <c r="M16" t="s">
        <v>26</v>
      </c>
      <c r="Q16">
        <f>IF(H16="yes",K16,0)</f>
        <v>300</v>
      </c>
      <c r="R16" t="s">
        <v>33</v>
      </c>
      <c r="S16">
        <f t="shared" si="2"/>
        <v>300</v>
      </c>
    </row>
    <row r="17" spans="1:19" s="14" customFormat="1" x14ac:dyDescent="0.35">
      <c r="A17" s="13">
        <v>60</v>
      </c>
      <c r="B17" s="14" t="s">
        <v>19</v>
      </c>
      <c r="C17" s="14" t="s">
        <v>20</v>
      </c>
      <c r="D17" s="13"/>
      <c r="F17" s="15"/>
      <c r="G17" s="16"/>
      <c r="H17" s="17"/>
      <c r="I17" s="17"/>
      <c r="N17"/>
      <c r="O17"/>
      <c r="P17"/>
      <c r="Q17"/>
      <c r="S17">
        <f t="shared" si="2"/>
        <v>0</v>
      </c>
    </row>
    <row r="18" spans="1:19" x14ac:dyDescent="0.35">
      <c r="A18" s="9">
        <v>751</v>
      </c>
      <c r="B18" t="s">
        <v>34</v>
      </c>
      <c r="C18" t="s">
        <v>20</v>
      </c>
      <c r="D18" s="9">
        <v>38269</v>
      </c>
      <c r="E18" t="s">
        <v>35</v>
      </c>
      <c r="F18" s="10">
        <v>75</v>
      </c>
      <c r="G18" s="11">
        <f>F18/(F18+F19)</f>
        <v>0.78947368421052633</v>
      </c>
      <c r="H18" s="12" t="s">
        <v>20</v>
      </c>
      <c r="I18" s="12" t="s">
        <v>20</v>
      </c>
      <c r="J18">
        <v>0</v>
      </c>
      <c r="K18">
        <f t="shared" si="1"/>
        <v>75</v>
      </c>
      <c r="M18" t="s">
        <v>26</v>
      </c>
      <c r="P18">
        <f>IF(H18="no",IF(I18="no",K18))</f>
        <v>75</v>
      </c>
      <c r="R18" t="s">
        <v>36</v>
      </c>
      <c r="S18">
        <f t="shared" si="2"/>
        <v>75</v>
      </c>
    </row>
    <row r="19" spans="1:19" s="14" customFormat="1" x14ac:dyDescent="0.35">
      <c r="A19" s="13">
        <v>767</v>
      </c>
      <c r="B19" s="14" t="s">
        <v>19</v>
      </c>
      <c r="C19" s="14" t="s">
        <v>20</v>
      </c>
      <c r="D19" s="13">
        <v>38269</v>
      </c>
      <c r="E19" s="14" t="s">
        <v>37</v>
      </c>
      <c r="F19" s="15">
        <v>20</v>
      </c>
      <c r="G19" s="16">
        <f>F19/(F18+F19)</f>
        <v>0.21052631578947367</v>
      </c>
      <c r="H19" s="17" t="s">
        <v>20</v>
      </c>
      <c r="I19" s="17" t="s">
        <v>20</v>
      </c>
      <c r="J19" s="14">
        <v>0</v>
      </c>
      <c r="K19" s="14">
        <f t="shared" si="1"/>
        <v>20</v>
      </c>
      <c r="M19" s="14" t="s">
        <v>26</v>
      </c>
      <c r="N19"/>
      <c r="O19"/>
      <c r="P19">
        <f>IF(H19="no",IF(I19="no",K19))</f>
        <v>20</v>
      </c>
      <c r="Q19"/>
      <c r="R19" s="14" t="s">
        <v>38</v>
      </c>
      <c r="S19">
        <f t="shared" si="2"/>
        <v>20</v>
      </c>
    </row>
    <row r="20" spans="1:19" x14ac:dyDescent="0.35">
      <c r="A20" s="9">
        <v>230</v>
      </c>
      <c r="B20" t="s">
        <v>19</v>
      </c>
      <c r="C20" t="s">
        <v>20</v>
      </c>
      <c r="D20" s="9">
        <v>12421</v>
      </c>
      <c r="E20" t="s">
        <v>39</v>
      </c>
      <c r="F20" s="10">
        <v>8</v>
      </c>
      <c r="G20" s="11">
        <f>F20/SUM(F$20:F$22)</f>
        <v>0.11428571428571428</v>
      </c>
      <c r="H20" s="12" t="s">
        <v>22</v>
      </c>
      <c r="I20" s="12" t="s">
        <v>20</v>
      </c>
      <c r="J20">
        <v>0</v>
      </c>
      <c r="K20">
        <f t="shared" si="1"/>
        <v>8</v>
      </c>
      <c r="M20" t="s">
        <v>26</v>
      </c>
      <c r="Q20">
        <f>IF(H20="yes",K20,0)</f>
        <v>8</v>
      </c>
      <c r="R20" t="s">
        <v>33</v>
      </c>
      <c r="S20">
        <f t="shared" si="2"/>
        <v>8</v>
      </c>
    </row>
    <row r="21" spans="1:19" x14ac:dyDescent="0.35">
      <c r="D21" s="9">
        <v>12421</v>
      </c>
      <c r="E21" t="s">
        <v>40</v>
      </c>
      <c r="F21" s="10">
        <v>42</v>
      </c>
      <c r="G21" s="11">
        <f>F21/SUM(F$20:F$22)</f>
        <v>0.6</v>
      </c>
      <c r="H21" s="12" t="s">
        <v>22</v>
      </c>
      <c r="I21" s="12" t="s">
        <v>20</v>
      </c>
      <c r="J21">
        <v>0</v>
      </c>
      <c r="K21">
        <f t="shared" si="1"/>
        <v>42</v>
      </c>
      <c r="Q21">
        <f>IF(H21="yes",K21,0)</f>
        <v>42</v>
      </c>
      <c r="R21" t="s">
        <v>41</v>
      </c>
      <c r="S21">
        <f t="shared" si="2"/>
        <v>42</v>
      </c>
    </row>
    <row r="22" spans="1:19" s="14" customFormat="1" x14ac:dyDescent="0.35">
      <c r="A22" s="13"/>
      <c r="D22" s="13">
        <v>12421</v>
      </c>
      <c r="E22" s="14" t="s">
        <v>42</v>
      </c>
      <c r="F22" s="15">
        <v>20</v>
      </c>
      <c r="G22" s="16">
        <f>F22/SUM(F$20:F$22)</f>
        <v>0.2857142857142857</v>
      </c>
      <c r="H22" s="17" t="s">
        <v>20</v>
      </c>
      <c r="I22" s="17" t="s">
        <v>20</v>
      </c>
      <c r="J22" s="14">
        <v>0</v>
      </c>
      <c r="K22" s="14">
        <f t="shared" si="1"/>
        <v>20</v>
      </c>
      <c r="N22"/>
      <c r="O22"/>
      <c r="P22">
        <f>IF(H22="no",IF(I22="no",K22))</f>
        <v>20</v>
      </c>
      <c r="Q22"/>
      <c r="R22" s="14" t="s">
        <v>43</v>
      </c>
      <c r="S22">
        <f t="shared" si="2"/>
        <v>20</v>
      </c>
    </row>
    <row r="23" spans="1:19" s="14" customFormat="1" x14ac:dyDescent="0.35">
      <c r="A23" s="13">
        <v>251</v>
      </c>
      <c r="B23" s="14" t="s">
        <v>19</v>
      </c>
      <c r="C23" s="14" t="s">
        <v>20</v>
      </c>
      <c r="D23" s="13">
        <v>14338</v>
      </c>
      <c r="E23" s="14" t="s">
        <v>25</v>
      </c>
      <c r="F23" s="15">
        <v>16</v>
      </c>
      <c r="G23" s="16">
        <v>1</v>
      </c>
      <c r="H23" s="17" t="s">
        <v>20</v>
      </c>
      <c r="I23" s="17" t="s">
        <v>20</v>
      </c>
      <c r="J23" s="14">
        <v>0</v>
      </c>
      <c r="K23" s="14">
        <f t="shared" si="1"/>
        <v>16</v>
      </c>
      <c r="M23" s="14" t="s">
        <v>26</v>
      </c>
      <c r="N23"/>
      <c r="O23"/>
      <c r="P23">
        <f>IF(H23="no",IF(I23="no",K23))</f>
        <v>16</v>
      </c>
      <c r="Q23"/>
      <c r="R23" s="14" t="s">
        <v>44</v>
      </c>
      <c r="S23">
        <f t="shared" si="2"/>
        <v>16</v>
      </c>
    </row>
    <row r="24" spans="1:19" s="14" customFormat="1" x14ac:dyDescent="0.35">
      <c r="A24" s="13">
        <v>955</v>
      </c>
      <c r="B24" s="14" t="s">
        <v>19</v>
      </c>
      <c r="C24" s="14" t="s">
        <v>22</v>
      </c>
      <c r="D24" s="13">
        <v>18805</v>
      </c>
      <c r="E24" s="14" t="s">
        <v>21</v>
      </c>
      <c r="F24" s="15">
        <v>225</v>
      </c>
      <c r="G24" s="16">
        <v>1</v>
      </c>
      <c r="H24" s="17" t="s">
        <v>22</v>
      </c>
      <c r="I24" s="17" t="s">
        <v>22</v>
      </c>
      <c r="J24" s="14">
        <v>225</v>
      </c>
      <c r="K24" s="14">
        <f t="shared" si="1"/>
        <v>0</v>
      </c>
      <c r="M24" s="14" t="s">
        <v>26</v>
      </c>
      <c r="N24">
        <f t="shared" si="3"/>
        <v>225</v>
      </c>
      <c r="O24"/>
      <c r="P24"/>
      <c r="Q24"/>
      <c r="S24">
        <f t="shared" si="2"/>
        <v>225</v>
      </c>
    </row>
    <row r="25" spans="1:19" x14ac:dyDescent="0.35">
      <c r="A25" s="9">
        <v>411</v>
      </c>
      <c r="B25" t="s">
        <v>19</v>
      </c>
      <c r="C25" t="s">
        <v>20</v>
      </c>
      <c r="D25" s="9">
        <v>20432</v>
      </c>
      <c r="E25" t="s">
        <v>21</v>
      </c>
      <c r="F25" s="10">
        <v>14</v>
      </c>
      <c r="G25" s="11">
        <v>1</v>
      </c>
      <c r="H25" s="12" t="s">
        <v>20</v>
      </c>
      <c r="I25" s="12" t="s">
        <v>20</v>
      </c>
      <c r="J25">
        <v>0</v>
      </c>
      <c r="K25">
        <f>F25-J25</f>
        <v>14</v>
      </c>
      <c r="M25" t="s">
        <v>26</v>
      </c>
      <c r="P25">
        <f>IF(H25="no",IF(I25="no",K25))</f>
        <v>14</v>
      </c>
      <c r="R25" t="s">
        <v>45</v>
      </c>
      <c r="S25">
        <f t="shared" si="2"/>
        <v>14</v>
      </c>
    </row>
    <row r="26" spans="1:19" x14ac:dyDescent="0.35">
      <c r="A26" s="9">
        <v>413</v>
      </c>
      <c r="B26" t="s">
        <v>19</v>
      </c>
      <c r="C26" t="s">
        <v>20</v>
      </c>
      <c r="D26" s="9"/>
      <c r="G26" s="11"/>
      <c r="H26" s="12"/>
      <c r="I26" s="12"/>
      <c r="S26">
        <f t="shared" si="2"/>
        <v>0</v>
      </c>
    </row>
    <row r="27" spans="1:19" s="14" customFormat="1" x14ac:dyDescent="0.35">
      <c r="A27" s="13">
        <v>415</v>
      </c>
      <c r="B27" s="14" t="s">
        <v>19</v>
      </c>
      <c r="C27" s="14" t="s">
        <v>20</v>
      </c>
      <c r="D27" s="13"/>
      <c r="F27" s="15"/>
      <c r="G27" s="16"/>
      <c r="H27" s="17"/>
      <c r="I27" s="17"/>
      <c r="N27"/>
      <c r="O27"/>
      <c r="P27"/>
      <c r="Q27"/>
      <c r="S27">
        <f t="shared" si="2"/>
        <v>0</v>
      </c>
    </row>
    <row r="28" spans="1:19" s="14" customFormat="1" x14ac:dyDescent="0.35">
      <c r="A28" s="13">
        <v>13</v>
      </c>
      <c r="B28" s="14" t="s">
        <v>19</v>
      </c>
      <c r="C28" s="14" t="s">
        <v>22</v>
      </c>
      <c r="D28" s="13">
        <v>23328</v>
      </c>
      <c r="E28" s="14" t="s">
        <v>46</v>
      </c>
      <c r="F28" s="15" t="s">
        <v>47</v>
      </c>
      <c r="G28" s="16">
        <v>1</v>
      </c>
      <c r="H28" s="17" t="s">
        <v>22</v>
      </c>
      <c r="I28" s="17" t="s">
        <v>20</v>
      </c>
      <c r="J28" s="14">
        <v>0</v>
      </c>
      <c r="K28" s="15" t="s">
        <v>47</v>
      </c>
      <c r="M28" s="14" t="s">
        <v>23</v>
      </c>
      <c r="N28"/>
      <c r="O28"/>
      <c r="P28"/>
      <c r="Q28"/>
      <c r="S28">
        <f t="shared" si="2"/>
        <v>0</v>
      </c>
    </row>
    <row r="29" spans="1:19" x14ac:dyDescent="0.35">
      <c r="A29" s="9">
        <v>160</v>
      </c>
      <c r="B29" t="s">
        <v>19</v>
      </c>
      <c r="C29" t="s">
        <v>20</v>
      </c>
      <c r="D29" s="9">
        <v>36303</v>
      </c>
      <c r="E29" t="s">
        <v>21</v>
      </c>
      <c r="F29" s="18">
        <v>44</v>
      </c>
      <c r="G29" s="11" t="s">
        <v>47</v>
      </c>
      <c r="H29" s="12" t="s">
        <v>47</v>
      </c>
      <c r="I29" s="12" t="s">
        <v>48</v>
      </c>
      <c r="J29" s="10" t="s">
        <v>47</v>
      </c>
      <c r="K29" s="10">
        <v>44</v>
      </c>
      <c r="M29" t="s">
        <v>26</v>
      </c>
      <c r="P29">
        <v>44</v>
      </c>
      <c r="R29" t="s">
        <v>45</v>
      </c>
      <c r="S29">
        <f t="shared" si="2"/>
        <v>44</v>
      </c>
    </row>
    <row r="30" spans="1:19" s="14" customFormat="1" x14ac:dyDescent="0.35">
      <c r="A30" s="13"/>
      <c r="D30" s="13">
        <v>36303</v>
      </c>
      <c r="E30" s="14" t="s">
        <v>25</v>
      </c>
      <c r="F30" s="15" t="s">
        <v>47</v>
      </c>
      <c r="G30" s="16" t="s">
        <v>47</v>
      </c>
      <c r="H30" s="17" t="s">
        <v>47</v>
      </c>
      <c r="I30" s="17" t="s">
        <v>47</v>
      </c>
      <c r="J30" s="15" t="s">
        <v>47</v>
      </c>
      <c r="K30" s="15" t="s">
        <v>47</v>
      </c>
      <c r="N30"/>
      <c r="O30"/>
      <c r="P30"/>
      <c r="Q30"/>
      <c r="S30">
        <f t="shared" si="2"/>
        <v>0</v>
      </c>
    </row>
    <row r="31" spans="1:19" s="14" customFormat="1" x14ac:dyDescent="0.35">
      <c r="A31" s="13">
        <v>802</v>
      </c>
      <c r="B31" s="14" t="s">
        <v>19</v>
      </c>
      <c r="C31" s="14" t="s">
        <v>20</v>
      </c>
      <c r="D31" s="13">
        <v>38673</v>
      </c>
      <c r="E31" s="14" t="s">
        <v>21</v>
      </c>
      <c r="F31" s="15">
        <v>200</v>
      </c>
      <c r="G31" s="16">
        <v>1</v>
      </c>
      <c r="H31" s="17" t="s">
        <v>22</v>
      </c>
      <c r="I31" s="17" t="s">
        <v>22</v>
      </c>
      <c r="J31" s="14">
        <v>60</v>
      </c>
      <c r="K31" s="14">
        <f t="shared" si="1"/>
        <v>140</v>
      </c>
      <c r="M31" s="14" t="s">
        <v>23</v>
      </c>
      <c r="N31">
        <f t="shared" si="3"/>
        <v>60</v>
      </c>
      <c r="O31"/>
      <c r="P31"/>
      <c r="Q31">
        <f>IF(H31="yes",K31,0)</f>
        <v>140</v>
      </c>
      <c r="R31" s="14" t="s">
        <v>24</v>
      </c>
      <c r="S31">
        <f t="shared" si="2"/>
        <v>200</v>
      </c>
    </row>
    <row r="32" spans="1:19" s="14" customFormat="1" x14ac:dyDescent="0.35">
      <c r="A32" s="13">
        <v>45</v>
      </c>
      <c r="B32" s="14" t="s">
        <v>19</v>
      </c>
      <c r="C32" s="14" t="s">
        <v>22</v>
      </c>
      <c r="D32" s="13">
        <v>39857</v>
      </c>
      <c r="E32" s="14" t="s">
        <v>49</v>
      </c>
      <c r="F32" s="15">
        <v>168</v>
      </c>
      <c r="G32" s="16">
        <v>1</v>
      </c>
      <c r="H32" s="17" t="s">
        <v>22</v>
      </c>
      <c r="I32" s="17" t="s">
        <v>22</v>
      </c>
      <c r="J32" s="14">
        <v>65</v>
      </c>
      <c r="K32" s="14">
        <f t="shared" si="1"/>
        <v>103</v>
      </c>
      <c r="M32" s="14" t="s">
        <v>26</v>
      </c>
      <c r="N32">
        <f t="shared" si="3"/>
        <v>65</v>
      </c>
      <c r="O32"/>
      <c r="P32"/>
      <c r="Q32">
        <f>IF(H32="yes",K32,0)</f>
        <v>103</v>
      </c>
      <c r="R32" s="14" t="s">
        <v>27</v>
      </c>
      <c r="S32">
        <f t="shared" si="2"/>
        <v>168</v>
      </c>
    </row>
    <row r="33" spans="1:19" s="14" customFormat="1" x14ac:dyDescent="0.35">
      <c r="A33" s="13">
        <v>745</v>
      </c>
      <c r="B33" s="14" t="s">
        <v>19</v>
      </c>
      <c r="C33" s="14" t="s">
        <v>20</v>
      </c>
      <c r="D33" s="13">
        <v>40508</v>
      </c>
      <c r="E33" s="14" t="s">
        <v>21</v>
      </c>
      <c r="F33" s="19">
        <v>15</v>
      </c>
      <c r="G33" s="16">
        <v>1</v>
      </c>
      <c r="H33" s="17" t="s">
        <v>47</v>
      </c>
      <c r="I33" s="17" t="s">
        <v>48</v>
      </c>
      <c r="J33" s="15" t="s">
        <v>47</v>
      </c>
      <c r="K33" s="15">
        <v>15</v>
      </c>
      <c r="N33"/>
      <c r="O33"/>
      <c r="P33">
        <v>15</v>
      </c>
      <c r="Q33"/>
      <c r="R33" s="14" t="s">
        <v>45</v>
      </c>
      <c r="S33">
        <f t="shared" si="2"/>
        <v>15</v>
      </c>
    </row>
    <row r="34" spans="1:19" x14ac:dyDescent="0.35">
      <c r="A34" s="9">
        <v>546</v>
      </c>
      <c r="B34" t="s">
        <v>19</v>
      </c>
      <c r="C34" t="s">
        <v>20</v>
      </c>
      <c r="D34" s="9">
        <v>41204</v>
      </c>
      <c r="E34" t="s">
        <v>21</v>
      </c>
      <c r="F34" s="18">
        <v>50</v>
      </c>
      <c r="G34" s="11">
        <v>1</v>
      </c>
      <c r="H34" s="12" t="s">
        <v>22</v>
      </c>
      <c r="I34" s="12" t="s">
        <v>48</v>
      </c>
      <c r="J34" s="10">
        <v>50</v>
      </c>
      <c r="K34" s="10" t="s">
        <v>47</v>
      </c>
      <c r="Q34">
        <v>50</v>
      </c>
      <c r="R34" t="s">
        <v>24</v>
      </c>
      <c r="S34">
        <f t="shared" si="2"/>
        <v>50</v>
      </c>
    </row>
    <row r="35" spans="1:19" s="14" customFormat="1" x14ac:dyDescent="0.35">
      <c r="A35" s="13">
        <v>548</v>
      </c>
      <c r="B35" s="14" t="s">
        <v>19</v>
      </c>
      <c r="C35" s="14" t="s">
        <v>22</v>
      </c>
      <c r="D35" s="13"/>
      <c r="F35" s="15"/>
      <c r="G35" s="16"/>
      <c r="H35" s="17"/>
      <c r="I35" s="17"/>
      <c r="N35"/>
      <c r="O35"/>
      <c r="P35"/>
      <c r="Q35"/>
      <c r="S35">
        <f t="shared" si="2"/>
        <v>0</v>
      </c>
    </row>
    <row r="36" spans="1:19" s="14" customFormat="1" x14ac:dyDescent="0.35">
      <c r="A36" s="13">
        <v>559</v>
      </c>
      <c r="B36" s="14" t="s">
        <v>19</v>
      </c>
      <c r="C36" s="14" t="s">
        <v>20</v>
      </c>
      <c r="D36" s="13">
        <v>42711</v>
      </c>
      <c r="E36" s="14" t="s">
        <v>25</v>
      </c>
      <c r="F36" s="15">
        <v>9</v>
      </c>
      <c r="G36" s="16">
        <v>1</v>
      </c>
      <c r="H36" s="17" t="s">
        <v>20</v>
      </c>
      <c r="I36" s="17" t="s">
        <v>20</v>
      </c>
      <c r="J36" s="14">
        <v>0</v>
      </c>
      <c r="K36" s="14">
        <f t="shared" si="1"/>
        <v>9</v>
      </c>
      <c r="M36" s="14" t="s">
        <v>26</v>
      </c>
      <c r="N36"/>
      <c r="O36"/>
      <c r="P36">
        <f>IF(H36="no",IF(I36="no",K36))</f>
        <v>9</v>
      </c>
      <c r="Q36"/>
      <c r="R36" s="14" t="s">
        <v>44</v>
      </c>
      <c r="S36">
        <f t="shared" si="2"/>
        <v>9</v>
      </c>
    </row>
    <row r="37" spans="1:19" x14ac:dyDescent="0.35">
      <c r="A37" s="9">
        <v>375</v>
      </c>
      <c r="B37" t="s">
        <v>19</v>
      </c>
      <c r="C37" t="s">
        <v>20</v>
      </c>
      <c r="D37" s="9">
        <v>43612</v>
      </c>
      <c r="E37" t="s">
        <v>50</v>
      </c>
      <c r="F37" s="10">
        <v>600</v>
      </c>
      <c r="G37" s="11">
        <v>1</v>
      </c>
      <c r="H37" s="12" t="s">
        <v>22</v>
      </c>
      <c r="I37" s="12" t="s">
        <v>22</v>
      </c>
      <c r="J37">
        <v>300</v>
      </c>
      <c r="K37">
        <f t="shared" si="1"/>
        <v>300</v>
      </c>
      <c r="M37" t="s">
        <v>23</v>
      </c>
      <c r="N37">
        <f t="shared" si="3"/>
        <v>300</v>
      </c>
      <c r="Q37">
        <f>IF(H37="yes",K37,0)</f>
        <v>300</v>
      </c>
      <c r="R37" t="s">
        <v>33</v>
      </c>
      <c r="S37">
        <f t="shared" si="2"/>
        <v>600</v>
      </c>
    </row>
    <row r="38" spans="1:19" x14ac:dyDescent="0.35">
      <c r="A38" s="9">
        <v>377</v>
      </c>
      <c r="B38" t="s">
        <v>19</v>
      </c>
      <c r="C38" t="s">
        <v>20</v>
      </c>
      <c r="D38" s="9"/>
      <c r="G38" s="11"/>
      <c r="H38" s="12"/>
      <c r="I38" s="12"/>
      <c r="S38">
        <f t="shared" si="2"/>
        <v>0</v>
      </c>
    </row>
    <row r="39" spans="1:19" s="14" customFormat="1" x14ac:dyDescent="0.35">
      <c r="A39" s="13">
        <v>380</v>
      </c>
      <c r="B39" s="14" t="s">
        <v>51</v>
      </c>
      <c r="C39" s="14" t="s">
        <v>20</v>
      </c>
      <c r="D39" s="13"/>
      <c r="F39" s="15"/>
      <c r="G39" s="16"/>
      <c r="H39" s="17"/>
      <c r="I39" s="17"/>
      <c r="N39"/>
      <c r="O39"/>
      <c r="P39"/>
      <c r="Q39"/>
      <c r="S39">
        <f t="shared" si="2"/>
        <v>0</v>
      </c>
    </row>
    <row r="40" spans="1:19" s="14" customFormat="1" x14ac:dyDescent="0.35">
      <c r="A40" s="13">
        <v>638</v>
      </c>
      <c r="B40" s="14" t="s">
        <v>19</v>
      </c>
      <c r="C40" s="14" t="s">
        <v>20</v>
      </c>
      <c r="D40" s="13">
        <v>45939</v>
      </c>
      <c r="E40" s="14" t="s">
        <v>52</v>
      </c>
      <c r="F40" s="15">
        <v>25</v>
      </c>
      <c r="G40" s="16">
        <v>1</v>
      </c>
      <c r="H40" s="17" t="s">
        <v>22</v>
      </c>
      <c r="I40" s="17" t="s">
        <v>22</v>
      </c>
      <c r="J40" s="14">
        <v>14</v>
      </c>
      <c r="K40" s="14">
        <f t="shared" si="1"/>
        <v>11</v>
      </c>
      <c r="M40" s="14" t="s">
        <v>23</v>
      </c>
      <c r="N40">
        <f t="shared" si="3"/>
        <v>14</v>
      </c>
      <c r="O40"/>
      <c r="P40"/>
      <c r="Q40">
        <f>IF(H40="yes",K40,0)</f>
        <v>11</v>
      </c>
      <c r="R40" s="14" t="s">
        <v>33</v>
      </c>
      <c r="S40">
        <f t="shared" si="2"/>
        <v>25</v>
      </c>
    </row>
    <row r="41" spans="1:19" x14ac:dyDescent="0.35">
      <c r="A41" s="9">
        <v>47</v>
      </c>
      <c r="B41" t="s">
        <v>19</v>
      </c>
      <c r="C41" t="s">
        <v>20</v>
      </c>
      <c r="D41" s="9">
        <v>52121</v>
      </c>
      <c r="E41" t="s">
        <v>53</v>
      </c>
      <c r="F41" s="18">
        <v>190</v>
      </c>
      <c r="G41" s="11">
        <v>1</v>
      </c>
      <c r="H41" s="12" t="s">
        <v>47</v>
      </c>
      <c r="I41" s="12" t="s">
        <v>48</v>
      </c>
      <c r="J41" s="10" t="s">
        <v>47</v>
      </c>
      <c r="K41" s="10">
        <v>190</v>
      </c>
      <c r="M41" t="s">
        <v>26</v>
      </c>
      <c r="Q41">
        <v>190</v>
      </c>
      <c r="R41" t="s">
        <v>33</v>
      </c>
      <c r="S41">
        <f t="shared" si="2"/>
        <v>190</v>
      </c>
    </row>
    <row r="42" spans="1:19" x14ac:dyDescent="0.35">
      <c r="A42" s="9">
        <v>52</v>
      </c>
      <c r="B42" t="s">
        <v>19</v>
      </c>
      <c r="C42" t="s">
        <v>20</v>
      </c>
      <c r="D42" s="9"/>
      <c r="G42" s="11"/>
      <c r="H42" s="12"/>
      <c r="I42" s="12"/>
      <c r="S42">
        <f t="shared" si="2"/>
        <v>0</v>
      </c>
    </row>
    <row r="43" spans="1:19" s="14" customFormat="1" x14ac:dyDescent="0.35">
      <c r="A43" s="13">
        <v>54</v>
      </c>
      <c r="B43" s="14" t="s">
        <v>19</v>
      </c>
      <c r="C43" s="14" t="s">
        <v>20</v>
      </c>
      <c r="D43" s="13"/>
      <c r="F43" s="15"/>
      <c r="G43" s="16"/>
      <c r="H43" s="17"/>
      <c r="I43" s="17"/>
      <c r="N43"/>
      <c r="O43"/>
      <c r="P43"/>
      <c r="Q43"/>
      <c r="S43">
        <f t="shared" si="2"/>
        <v>0</v>
      </c>
    </row>
    <row r="44" spans="1:19" s="14" customFormat="1" x14ac:dyDescent="0.35">
      <c r="A44" s="13">
        <v>589</v>
      </c>
      <c r="B44" s="14" t="s">
        <v>19</v>
      </c>
      <c r="C44" s="14" t="s">
        <v>20</v>
      </c>
      <c r="D44" s="13">
        <v>56605</v>
      </c>
      <c r="E44" s="14" t="s">
        <v>21</v>
      </c>
      <c r="F44" s="15" t="s">
        <v>47</v>
      </c>
      <c r="G44" s="16">
        <v>1</v>
      </c>
      <c r="H44" s="17" t="s">
        <v>47</v>
      </c>
      <c r="I44" s="17" t="s">
        <v>47</v>
      </c>
      <c r="J44" s="15" t="s">
        <v>47</v>
      </c>
      <c r="K44" s="15" t="s">
        <v>47</v>
      </c>
      <c r="N44"/>
      <c r="O44"/>
      <c r="P44"/>
      <c r="Q44"/>
      <c r="S44">
        <f t="shared" si="2"/>
        <v>0</v>
      </c>
    </row>
    <row r="45" spans="1:19" x14ac:dyDescent="0.35">
      <c r="A45" s="9">
        <v>61</v>
      </c>
      <c r="B45" t="s">
        <v>19</v>
      </c>
      <c r="C45" t="s">
        <v>20</v>
      </c>
      <c r="D45" s="9">
        <v>59490</v>
      </c>
      <c r="E45" t="s">
        <v>25</v>
      </c>
      <c r="F45" s="10">
        <v>41</v>
      </c>
      <c r="G45" s="11">
        <f>F45/SUM(F$45:F$47)</f>
        <v>0.33333333333333331</v>
      </c>
      <c r="H45" s="12" t="s">
        <v>22</v>
      </c>
      <c r="I45" s="12" t="s">
        <v>20</v>
      </c>
      <c r="J45">
        <v>0</v>
      </c>
      <c r="K45">
        <f t="shared" si="1"/>
        <v>41</v>
      </c>
      <c r="M45" t="s">
        <v>26</v>
      </c>
      <c r="Q45">
        <f>IF(H45="yes",K45,0)</f>
        <v>41</v>
      </c>
      <c r="R45" t="s">
        <v>24</v>
      </c>
      <c r="S45">
        <f t="shared" si="2"/>
        <v>41</v>
      </c>
    </row>
    <row r="46" spans="1:19" x14ac:dyDescent="0.35">
      <c r="D46" s="9">
        <v>59490</v>
      </c>
      <c r="E46" t="s">
        <v>46</v>
      </c>
      <c r="F46" s="10">
        <v>8</v>
      </c>
      <c r="G46" s="11">
        <f t="shared" ref="G46:G47" si="4">F46/SUM(F$45:F$47)</f>
        <v>6.5040650406504072E-2</v>
      </c>
      <c r="H46" s="12" t="s">
        <v>20</v>
      </c>
      <c r="I46" s="12" t="s">
        <v>20</v>
      </c>
      <c r="J46">
        <v>0</v>
      </c>
      <c r="K46">
        <f t="shared" si="1"/>
        <v>8</v>
      </c>
      <c r="M46" t="s">
        <v>26</v>
      </c>
      <c r="P46">
        <f>IF(H46="no",IF(I46="no",K46))</f>
        <v>8</v>
      </c>
      <c r="R46" t="s">
        <v>54</v>
      </c>
      <c r="S46">
        <f t="shared" si="2"/>
        <v>8</v>
      </c>
    </row>
    <row r="47" spans="1:19" s="14" customFormat="1" x14ac:dyDescent="0.35">
      <c r="A47" s="13"/>
      <c r="D47" s="13">
        <v>59490</v>
      </c>
      <c r="E47" s="14" t="s">
        <v>25</v>
      </c>
      <c r="F47" s="15">
        <v>74</v>
      </c>
      <c r="G47" s="16">
        <f t="shared" si="4"/>
        <v>0.60162601626016265</v>
      </c>
      <c r="H47" s="17" t="s">
        <v>20</v>
      </c>
      <c r="I47" s="17" t="s">
        <v>20</v>
      </c>
      <c r="J47" s="14">
        <v>0</v>
      </c>
      <c r="K47" s="14">
        <f t="shared" si="1"/>
        <v>74</v>
      </c>
      <c r="M47" s="14" t="s">
        <v>26</v>
      </c>
      <c r="N47"/>
      <c r="O47"/>
      <c r="P47">
        <f>IF(H47="no",IF(I47="no",K47))</f>
        <v>74</v>
      </c>
      <c r="Q47"/>
      <c r="R47" s="14" t="s">
        <v>44</v>
      </c>
      <c r="S47">
        <f t="shared" si="2"/>
        <v>74</v>
      </c>
    </row>
    <row r="48" spans="1:19" x14ac:dyDescent="0.35">
      <c r="A48" s="9">
        <v>924</v>
      </c>
      <c r="B48" t="s">
        <v>19</v>
      </c>
      <c r="C48" t="s">
        <v>22</v>
      </c>
      <c r="D48" s="9">
        <v>59911</v>
      </c>
      <c r="E48" t="s">
        <v>21</v>
      </c>
      <c r="F48" s="10">
        <v>7</v>
      </c>
      <c r="G48" s="11">
        <f>F48/SUM(F$48:F$50)</f>
        <v>0.31818181818181818</v>
      </c>
      <c r="H48" s="12" t="s">
        <v>22</v>
      </c>
      <c r="I48" s="12" t="s">
        <v>22</v>
      </c>
      <c r="J48">
        <v>7</v>
      </c>
      <c r="K48">
        <f t="shared" si="1"/>
        <v>0</v>
      </c>
      <c r="M48" t="s">
        <v>26</v>
      </c>
      <c r="N48">
        <f t="shared" si="3"/>
        <v>7</v>
      </c>
      <c r="S48">
        <f t="shared" si="2"/>
        <v>7</v>
      </c>
    </row>
    <row r="49" spans="1:19" x14ac:dyDescent="0.35">
      <c r="D49" s="9">
        <v>59911</v>
      </c>
      <c r="E49" t="s">
        <v>25</v>
      </c>
      <c r="F49" s="10">
        <v>4</v>
      </c>
      <c r="G49" s="11">
        <f t="shared" ref="G49:G50" si="5">F49/SUM(F$48:F$50)</f>
        <v>0.18181818181818182</v>
      </c>
      <c r="H49" s="12" t="s">
        <v>22</v>
      </c>
      <c r="I49" s="12" t="s">
        <v>22</v>
      </c>
      <c r="J49">
        <v>4</v>
      </c>
      <c r="K49">
        <f t="shared" si="1"/>
        <v>0</v>
      </c>
      <c r="M49" t="s">
        <v>26</v>
      </c>
      <c r="N49">
        <f t="shared" si="3"/>
        <v>4</v>
      </c>
      <c r="S49">
        <f t="shared" si="2"/>
        <v>4</v>
      </c>
    </row>
    <row r="50" spans="1:19" s="14" customFormat="1" x14ac:dyDescent="0.35">
      <c r="A50" s="13"/>
      <c r="D50" s="13">
        <v>59911</v>
      </c>
      <c r="E50" s="14" t="s">
        <v>42</v>
      </c>
      <c r="F50" s="20">
        <v>11</v>
      </c>
      <c r="G50" s="16">
        <f t="shared" si="5"/>
        <v>0.5</v>
      </c>
      <c r="H50" s="17" t="s">
        <v>47</v>
      </c>
      <c r="I50" s="17" t="s">
        <v>22</v>
      </c>
      <c r="J50" s="14">
        <v>11</v>
      </c>
      <c r="K50" s="14">
        <f t="shared" si="1"/>
        <v>0</v>
      </c>
      <c r="M50" s="14" t="s">
        <v>26</v>
      </c>
      <c r="N50">
        <v>11</v>
      </c>
      <c r="O50"/>
      <c r="P50"/>
      <c r="Q50"/>
      <c r="S50">
        <f t="shared" si="2"/>
        <v>11</v>
      </c>
    </row>
    <row r="51" spans="1:19" s="14" customFormat="1" x14ac:dyDescent="0.35">
      <c r="A51" s="13">
        <v>226</v>
      </c>
      <c r="B51" s="14" t="s">
        <v>19</v>
      </c>
      <c r="C51" s="14" t="s">
        <v>22</v>
      </c>
      <c r="D51" s="13">
        <v>61485</v>
      </c>
      <c r="E51" s="14" t="s">
        <v>55</v>
      </c>
      <c r="F51" s="15">
        <v>43</v>
      </c>
      <c r="G51" s="16">
        <v>1</v>
      </c>
      <c r="H51" s="17" t="s">
        <v>22</v>
      </c>
      <c r="I51" s="17" t="s">
        <v>20</v>
      </c>
      <c r="J51" s="14">
        <v>0</v>
      </c>
      <c r="K51" s="14">
        <f t="shared" si="1"/>
        <v>43</v>
      </c>
      <c r="M51" s="14" t="s">
        <v>23</v>
      </c>
      <c r="N51"/>
      <c r="O51"/>
      <c r="P51"/>
      <c r="Q51">
        <f>IF(H51="yes",K51,0)</f>
        <v>43</v>
      </c>
      <c r="R51" s="14" t="s">
        <v>24</v>
      </c>
      <c r="S51">
        <f t="shared" si="2"/>
        <v>43</v>
      </c>
    </row>
    <row r="52" spans="1:19" x14ac:dyDescent="0.35">
      <c r="A52" s="9">
        <v>877</v>
      </c>
      <c r="B52" t="s">
        <v>19</v>
      </c>
      <c r="C52" t="s">
        <v>20</v>
      </c>
      <c r="D52" s="9">
        <v>63067</v>
      </c>
      <c r="E52" t="s">
        <v>21</v>
      </c>
      <c r="F52" s="10">
        <v>465</v>
      </c>
      <c r="G52" s="11">
        <v>1</v>
      </c>
      <c r="H52" s="12" t="s">
        <v>20</v>
      </c>
      <c r="I52" s="12" t="s">
        <v>20</v>
      </c>
      <c r="J52">
        <v>0</v>
      </c>
      <c r="K52">
        <f t="shared" si="1"/>
        <v>465</v>
      </c>
      <c r="M52" t="s">
        <v>26</v>
      </c>
      <c r="P52">
        <f>IF(H52="no",IF(I52="no",K52))</f>
        <v>465</v>
      </c>
      <c r="R52" t="s">
        <v>45</v>
      </c>
      <c r="S52">
        <f t="shared" si="2"/>
        <v>465</v>
      </c>
    </row>
    <row r="53" spans="1:19" x14ac:dyDescent="0.35">
      <c r="A53" s="9">
        <v>961</v>
      </c>
      <c r="B53" t="s">
        <v>19</v>
      </c>
      <c r="C53" t="s">
        <v>20</v>
      </c>
      <c r="D53" s="9"/>
      <c r="G53" s="11"/>
      <c r="H53" s="12"/>
      <c r="I53" s="12"/>
      <c r="S53">
        <f t="shared" si="2"/>
        <v>0</v>
      </c>
    </row>
    <row r="54" spans="1:19" s="14" customFormat="1" x14ac:dyDescent="0.35">
      <c r="A54" s="13">
        <v>964</v>
      </c>
      <c r="B54" s="14" t="s">
        <v>19</v>
      </c>
      <c r="C54" s="14" t="s">
        <v>20</v>
      </c>
      <c r="D54" s="13"/>
      <c r="F54" s="15"/>
      <c r="G54" s="16"/>
      <c r="H54" s="17"/>
      <c r="I54" s="17"/>
      <c r="N54"/>
      <c r="O54"/>
      <c r="P54"/>
      <c r="Q54"/>
      <c r="S54">
        <f t="shared" si="2"/>
        <v>0</v>
      </c>
    </row>
    <row r="55" spans="1:19" s="14" customFormat="1" x14ac:dyDescent="0.35">
      <c r="A55" s="13">
        <v>287</v>
      </c>
      <c r="B55" s="14" t="s">
        <v>19</v>
      </c>
      <c r="C55" s="14" t="s">
        <v>20</v>
      </c>
      <c r="D55" s="60">
        <v>66908</v>
      </c>
      <c r="E55" s="14" t="s">
        <v>25</v>
      </c>
      <c r="F55" s="61">
        <v>450</v>
      </c>
      <c r="G55" s="16">
        <v>1</v>
      </c>
      <c r="H55" s="62" t="s">
        <v>22</v>
      </c>
      <c r="I55" s="17" t="s">
        <v>20</v>
      </c>
      <c r="J55" s="14">
        <v>0</v>
      </c>
      <c r="K55" s="14">
        <f t="shared" si="1"/>
        <v>450</v>
      </c>
      <c r="M55" s="14" t="s">
        <v>26</v>
      </c>
      <c r="N55"/>
      <c r="O55"/>
      <c r="P55" s="63"/>
      <c r="Q55" s="63">
        <f>IF(H55="yes",K55,0)</f>
        <v>450</v>
      </c>
      <c r="R55" s="14" t="s">
        <v>44</v>
      </c>
      <c r="S55">
        <f t="shared" si="2"/>
        <v>450</v>
      </c>
    </row>
    <row r="56" spans="1:19" x14ac:dyDescent="0.35">
      <c r="A56" s="9">
        <v>571</v>
      </c>
      <c r="B56" t="s">
        <v>19</v>
      </c>
      <c r="C56" t="s">
        <v>20</v>
      </c>
      <c r="D56" s="9">
        <v>79582</v>
      </c>
      <c r="E56" t="s">
        <v>56</v>
      </c>
      <c r="F56" s="10">
        <v>65</v>
      </c>
      <c r="G56" s="11">
        <v>1</v>
      </c>
      <c r="H56" s="12" t="s">
        <v>22</v>
      </c>
      <c r="I56" s="12" t="s">
        <v>22</v>
      </c>
      <c r="J56">
        <v>59</v>
      </c>
      <c r="K56">
        <f t="shared" si="1"/>
        <v>6</v>
      </c>
      <c r="M56" t="s">
        <v>23</v>
      </c>
      <c r="N56">
        <f t="shared" si="3"/>
        <v>59</v>
      </c>
      <c r="Q56">
        <f>IF(H56="yes",K56,0)</f>
        <v>6</v>
      </c>
      <c r="R56" t="s">
        <v>33</v>
      </c>
      <c r="S56">
        <f t="shared" si="2"/>
        <v>65</v>
      </c>
    </row>
    <row r="57" spans="1:19" s="14" customFormat="1" x14ac:dyDescent="0.35">
      <c r="A57" s="13">
        <v>572</v>
      </c>
      <c r="B57" s="14" t="s">
        <v>19</v>
      </c>
      <c r="C57" s="14" t="s">
        <v>20</v>
      </c>
      <c r="D57" s="13"/>
      <c r="F57" s="15"/>
      <c r="G57" s="16"/>
      <c r="H57" s="17"/>
      <c r="I57" s="17"/>
      <c r="N57"/>
      <c r="O57"/>
      <c r="P57"/>
      <c r="Q57"/>
      <c r="S57">
        <f t="shared" si="2"/>
        <v>0</v>
      </c>
    </row>
    <row r="58" spans="1:19" s="14" customFormat="1" x14ac:dyDescent="0.35">
      <c r="A58" s="13">
        <v>352</v>
      </c>
      <c r="B58" s="14" t="s">
        <v>19</v>
      </c>
      <c r="C58" s="14" t="s">
        <v>22</v>
      </c>
      <c r="D58" s="13">
        <v>80783</v>
      </c>
      <c r="E58" s="14" t="s">
        <v>57</v>
      </c>
      <c r="F58" s="15">
        <v>16</v>
      </c>
      <c r="G58" s="16">
        <v>1</v>
      </c>
      <c r="H58" s="17" t="s">
        <v>22</v>
      </c>
      <c r="I58" s="17" t="s">
        <v>22</v>
      </c>
      <c r="J58" s="14">
        <v>12</v>
      </c>
      <c r="K58" s="14">
        <f t="shared" si="1"/>
        <v>4</v>
      </c>
      <c r="M58" s="14" t="s">
        <v>26</v>
      </c>
      <c r="N58">
        <f t="shared" si="3"/>
        <v>12</v>
      </c>
      <c r="O58"/>
      <c r="P58"/>
      <c r="Q58">
        <f>IF(H58="yes",K58,0)</f>
        <v>4</v>
      </c>
      <c r="R58" s="14" t="s">
        <v>24</v>
      </c>
      <c r="S58">
        <f t="shared" si="2"/>
        <v>16</v>
      </c>
    </row>
    <row r="59" spans="1:19" x14ac:dyDescent="0.35">
      <c r="A59" s="9">
        <v>326</v>
      </c>
      <c r="B59" t="s">
        <v>19</v>
      </c>
      <c r="C59" t="s">
        <v>22</v>
      </c>
      <c r="D59" s="9">
        <v>87187</v>
      </c>
      <c r="E59" t="s">
        <v>21</v>
      </c>
      <c r="F59" s="10">
        <v>20</v>
      </c>
      <c r="G59" s="11">
        <f>F59/SUM(F$59:F$61)</f>
        <v>0.5714285714285714</v>
      </c>
      <c r="H59" s="12" t="s">
        <v>22</v>
      </c>
      <c r="I59" s="12" t="s">
        <v>22</v>
      </c>
      <c r="J59">
        <v>20</v>
      </c>
      <c r="K59">
        <f t="shared" si="1"/>
        <v>0</v>
      </c>
      <c r="M59" t="s">
        <v>26</v>
      </c>
      <c r="N59">
        <f t="shared" si="3"/>
        <v>20</v>
      </c>
      <c r="S59">
        <f t="shared" si="2"/>
        <v>20</v>
      </c>
    </row>
    <row r="60" spans="1:19" x14ac:dyDescent="0.35">
      <c r="D60" s="9">
        <v>87187</v>
      </c>
      <c r="E60" t="s">
        <v>25</v>
      </c>
      <c r="F60" s="10">
        <v>10</v>
      </c>
      <c r="G60" s="11">
        <f t="shared" ref="G60:G61" si="6">F60/SUM(F$59:F$61)</f>
        <v>0.2857142857142857</v>
      </c>
      <c r="H60" s="12" t="s">
        <v>20</v>
      </c>
      <c r="I60" s="12" t="s">
        <v>22</v>
      </c>
      <c r="J60">
        <v>10</v>
      </c>
      <c r="K60">
        <f t="shared" si="1"/>
        <v>0</v>
      </c>
      <c r="M60" t="s">
        <v>26</v>
      </c>
      <c r="O60">
        <f>IF(H60="no",IF(I60="yes",J60))</f>
        <v>10</v>
      </c>
      <c r="R60" t="s">
        <v>58</v>
      </c>
      <c r="S60">
        <f t="shared" si="2"/>
        <v>10</v>
      </c>
    </row>
    <row r="61" spans="1:19" s="14" customFormat="1" x14ac:dyDescent="0.35">
      <c r="A61" s="13"/>
      <c r="D61" s="13">
        <v>87187</v>
      </c>
      <c r="E61" s="14" t="s">
        <v>46</v>
      </c>
      <c r="F61" s="15">
        <v>5</v>
      </c>
      <c r="G61" s="16">
        <f t="shared" si="6"/>
        <v>0.14285714285714285</v>
      </c>
      <c r="H61" s="17" t="s">
        <v>22</v>
      </c>
      <c r="I61" s="17" t="s">
        <v>22</v>
      </c>
      <c r="J61" s="14">
        <v>5</v>
      </c>
      <c r="K61" s="14">
        <f t="shared" si="1"/>
        <v>0</v>
      </c>
      <c r="M61" s="14" t="s">
        <v>26</v>
      </c>
      <c r="N61">
        <f t="shared" si="3"/>
        <v>5</v>
      </c>
      <c r="O61"/>
      <c r="P61"/>
      <c r="Q61"/>
      <c r="S61">
        <f t="shared" si="2"/>
        <v>5</v>
      </c>
    </row>
    <row r="62" spans="1:19" x14ac:dyDescent="0.35">
      <c r="A62" s="9">
        <v>612</v>
      </c>
      <c r="B62" t="s">
        <v>59</v>
      </c>
      <c r="C62" t="s">
        <v>20</v>
      </c>
      <c r="D62" s="9">
        <v>88753</v>
      </c>
      <c r="E62" t="s">
        <v>21</v>
      </c>
      <c r="F62" s="10">
        <v>21</v>
      </c>
      <c r="G62" s="11">
        <f>F62/SUM(F$62:F$65)</f>
        <v>0.5</v>
      </c>
      <c r="H62" s="12" t="s">
        <v>22</v>
      </c>
      <c r="I62" s="12" t="s">
        <v>22</v>
      </c>
      <c r="J62">
        <v>21</v>
      </c>
      <c r="K62">
        <f t="shared" si="1"/>
        <v>0</v>
      </c>
      <c r="M62" t="s">
        <v>23</v>
      </c>
      <c r="N62">
        <f t="shared" si="3"/>
        <v>21</v>
      </c>
      <c r="S62">
        <f t="shared" si="2"/>
        <v>21</v>
      </c>
    </row>
    <row r="63" spans="1:19" x14ac:dyDescent="0.35">
      <c r="D63" s="9">
        <v>88753</v>
      </c>
      <c r="E63" t="s">
        <v>60</v>
      </c>
      <c r="F63" s="10">
        <v>12</v>
      </c>
      <c r="G63" s="11">
        <f t="shared" ref="G63:G65" si="7">F63/SUM(F$62:F$65)</f>
        <v>0.2857142857142857</v>
      </c>
      <c r="H63" s="12" t="s">
        <v>22</v>
      </c>
      <c r="I63" s="12" t="s">
        <v>22</v>
      </c>
      <c r="J63">
        <v>12</v>
      </c>
      <c r="K63">
        <f t="shared" si="1"/>
        <v>0</v>
      </c>
      <c r="M63" t="s">
        <v>23</v>
      </c>
      <c r="N63">
        <f t="shared" si="3"/>
        <v>12</v>
      </c>
      <c r="S63">
        <f t="shared" si="2"/>
        <v>12</v>
      </c>
    </row>
    <row r="64" spans="1:19" x14ac:dyDescent="0.35">
      <c r="D64" s="9">
        <v>88753</v>
      </c>
      <c r="E64" t="s">
        <v>25</v>
      </c>
      <c r="F64" s="10">
        <v>6</v>
      </c>
      <c r="G64" s="11">
        <f t="shared" si="7"/>
        <v>0.14285714285714285</v>
      </c>
      <c r="H64" s="12" t="s">
        <v>20</v>
      </c>
      <c r="I64" s="12" t="s">
        <v>22</v>
      </c>
      <c r="J64">
        <v>6</v>
      </c>
      <c r="K64">
        <f t="shared" si="1"/>
        <v>0</v>
      </c>
      <c r="M64" t="s">
        <v>23</v>
      </c>
      <c r="O64">
        <f>IF(H64="no",IF(I64="yes",J64))</f>
        <v>6</v>
      </c>
      <c r="R64" t="s">
        <v>58</v>
      </c>
      <c r="S64">
        <f t="shared" si="2"/>
        <v>6</v>
      </c>
    </row>
    <row r="65" spans="1:19" s="14" customFormat="1" x14ac:dyDescent="0.35">
      <c r="A65" s="13"/>
      <c r="D65" s="13">
        <v>88753</v>
      </c>
      <c r="E65" s="14" t="s">
        <v>61</v>
      </c>
      <c r="F65" s="15">
        <v>3</v>
      </c>
      <c r="G65" s="16">
        <f t="shared" si="7"/>
        <v>7.1428571428571425E-2</v>
      </c>
      <c r="H65" s="17" t="s">
        <v>22</v>
      </c>
      <c r="I65" s="17" t="s">
        <v>22</v>
      </c>
      <c r="J65" s="14">
        <v>3</v>
      </c>
      <c r="K65" s="14">
        <f t="shared" si="1"/>
        <v>0</v>
      </c>
      <c r="M65" s="14" t="s">
        <v>23</v>
      </c>
      <c r="N65">
        <f t="shared" si="3"/>
        <v>3</v>
      </c>
      <c r="O65"/>
      <c r="P65"/>
      <c r="Q65"/>
      <c r="S65">
        <f t="shared" si="2"/>
        <v>3</v>
      </c>
    </row>
    <row r="66" spans="1:19" x14ac:dyDescent="0.35">
      <c r="A66" s="9">
        <v>810</v>
      </c>
      <c r="B66" t="s">
        <v>19</v>
      </c>
      <c r="C66" t="s">
        <v>22</v>
      </c>
      <c r="D66" s="9">
        <v>91616</v>
      </c>
      <c r="E66" t="s">
        <v>21</v>
      </c>
      <c r="F66" s="21">
        <v>50</v>
      </c>
      <c r="G66" s="11">
        <f>F66/SUM(F$66:F$67)</f>
        <v>0.2</v>
      </c>
      <c r="H66" s="12" t="s">
        <v>47</v>
      </c>
      <c r="I66" s="12" t="s">
        <v>22</v>
      </c>
      <c r="J66">
        <v>25</v>
      </c>
      <c r="K66">
        <f t="shared" si="1"/>
        <v>25</v>
      </c>
      <c r="M66" t="s">
        <v>26</v>
      </c>
      <c r="N66">
        <v>25</v>
      </c>
      <c r="Q66">
        <v>25</v>
      </c>
      <c r="R66" t="s">
        <v>24</v>
      </c>
      <c r="S66">
        <f t="shared" si="2"/>
        <v>50</v>
      </c>
    </row>
    <row r="67" spans="1:19" s="14" customFormat="1" x14ac:dyDescent="0.35">
      <c r="A67" s="13"/>
      <c r="D67" s="13">
        <v>91616</v>
      </c>
      <c r="E67" s="14" t="s">
        <v>25</v>
      </c>
      <c r="F67" s="20">
        <v>200</v>
      </c>
      <c r="G67" s="16">
        <f>F67/SUM(F$66:F$67)</f>
        <v>0.8</v>
      </c>
      <c r="H67" s="17" t="s">
        <v>47</v>
      </c>
      <c r="I67" s="17" t="s">
        <v>22</v>
      </c>
      <c r="J67" s="14">
        <v>60</v>
      </c>
      <c r="K67" s="14">
        <f t="shared" si="1"/>
        <v>140</v>
      </c>
      <c r="M67" s="14" t="s">
        <v>26</v>
      </c>
      <c r="N67">
        <v>60</v>
      </c>
      <c r="O67"/>
      <c r="P67"/>
      <c r="Q67">
        <v>140</v>
      </c>
      <c r="R67" s="14" t="s">
        <v>27</v>
      </c>
      <c r="S67">
        <f t="shared" si="2"/>
        <v>200</v>
      </c>
    </row>
    <row r="68" spans="1:19" s="14" customFormat="1" x14ac:dyDescent="0.35">
      <c r="A68" s="13">
        <v>922</v>
      </c>
      <c r="B68" s="14" t="s">
        <v>19</v>
      </c>
      <c r="C68" s="14" t="s">
        <v>22</v>
      </c>
      <c r="D68" s="13">
        <v>92478</v>
      </c>
      <c r="E68" s="14" t="s">
        <v>62</v>
      </c>
      <c r="F68" s="20">
        <v>30</v>
      </c>
      <c r="G68" s="16">
        <v>1</v>
      </c>
      <c r="H68" s="17" t="s">
        <v>47</v>
      </c>
      <c r="I68" s="17" t="s">
        <v>22</v>
      </c>
      <c r="J68" s="14">
        <v>15</v>
      </c>
      <c r="K68" s="14">
        <f t="shared" si="1"/>
        <v>15</v>
      </c>
      <c r="M68" s="14" t="s">
        <v>26</v>
      </c>
      <c r="N68">
        <v>15</v>
      </c>
      <c r="O68"/>
      <c r="P68"/>
      <c r="Q68">
        <v>15</v>
      </c>
      <c r="R68" s="14" t="s">
        <v>24</v>
      </c>
      <c r="S68">
        <f t="shared" si="2"/>
        <v>30</v>
      </c>
    </row>
    <row r="69" spans="1:19" x14ac:dyDescent="0.35">
      <c r="A69" s="9">
        <v>960</v>
      </c>
      <c r="B69" t="s">
        <v>19</v>
      </c>
      <c r="C69" t="s">
        <v>20</v>
      </c>
      <c r="D69" s="9">
        <v>95250</v>
      </c>
      <c r="E69" t="s">
        <v>63</v>
      </c>
      <c r="F69" s="10">
        <v>120</v>
      </c>
      <c r="G69" s="11">
        <v>1</v>
      </c>
      <c r="H69" s="12" t="s">
        <v>22</v>
      </c>
      <c r="I69" s="12" t="s">
        <v>22</v>
      </c>
      <c r="J69">
        <v>40</v>
      </c>
      <c r="K69">
        <f t="shared" si="1"/>
        <v>80</v>
      </c>
      <c r="M69" t="s">
        <v>23</v>
      </c>
      <c r="N69">
        <f t="shared" si="3"/>
        <v>40</v>
      </c>
      <c r="Q69">
        <f>IF(H69="yes",K69,0)</f>
        <v>80</v>
      </c>
      <c r="R69" t="s">
        <v>33</v>
      </c>
      <c r="S69">
        <f t="shared" si="2"/>
        <v>120</v>
      </c>
    </row>
    <row r="70" spans="1:19" s="14" customFormat="1" x14ac:dyDescent="0.35">
      <c r="A70" s="13">
        <v>962</v>
      </c>
      <c r="B70" s="14" t="s">
        <v>19</v>
      </c>
      <c r="C70" s="14" t="s">
        <v>22</v>
      </c>
      <c r="D70" s="13"/>
      <c r="F70" s="15"/>
      <c r="G70" s="16"/>
      <c r="H70" s="17"/>
      <c r="I70" s="17"/>
      <c r="N70"/>
      <c r="O70"/>
      <c r="P70"/>
      <c r="Q70"/>
      <c r="S70">
        <f t="shared" ref="S70:S106" si="8">SUM(N70:Q70)</f>
        <v>0</v>
      </c>
    </row>
    <row r="71" spans="1:19" x14ac:dyDescent="0.35">
      <c r="A71" s="9">
        <v>138</v>
      </c>
      <c r="B71" t="s">
        <v>19</v>
      </c>
      <c r="C71" t="s">
        <v>20</v>
      </c>
      <c r="D71" s="9">
        <v>96266</v>
      </c>
      <c r="E71" t="s">
        <v>21</v>
      </c>
      <c r="F71" s="10">
        <v>50</v>
      </c>
      <c r="G71" s="11">
        <f>F71/SUM(F$71:F$73)</f>
        <v>0.36496350364963503</v>
      </c>
      <c r="H71" s="12" t="s">
        <v>22</v>
      </c>
      <c r="I71" s="12" t="s">
        <v>22</v>
      </c>
      <c r="J71">
        <v>50</v>
      </c>
      <c r="K71">
        <f t="shared" ref="K71:K106" si="9">F71-J71</f>
        <v>0</v>
      </c>
      <c r="M71" t="s">
        <v>23</v>
      </c>
      <c r="N71">
        <f t="shared" ref="N71:N76" si="10">IF(H71="yes",IF(I71="yes",J71))</f>
        <v>50</v>
      </c>
      <c r="S71">
        <f t="shared" si="8"/>
        <v>50</v>
      </c>
    </row>
    <row r="72" spans="1:19" x14ac:dyDescent="0.35">
      <c r="D72" s="9">
        <v>96266</v>
      </c>
      <c r="E72" t="s">
        <v>46</v>
      </c>
      <c r="F72" s="10">
        <v>12</v>
      </c>
      <c r="G72" s="11">
        <f t="shared" ref="G72" si="11">F72/SUM(F$71:F$73)</f>
        <v>8.7591240875912413E-2</v>
      </c>
      <c r="H72" s="12" t="s">
        <v>22</v>
      </c>
      <c r="I72" s="12" t="s">
        <v>22</v>
      </c>
      <c r="J72">
        <v>12</v>
      </c>
      <c r="K72">
        <f t="shared" si="9"/>
        <v>0</v>
      </c>
      <c r="M72" t="s">
        <v>23</v>
      </c>
      <c r="N72">
        <f t="shared" si="10"/>
        <v>12</v>
      </c>
      <c r="S72">
        <f t="shared" si="8"/>
        <v>12</v>
      </c>
    </row>
    <row r="73" spans="1:19" s="14" customFormat="1" x14ac:dyDescent="0.35">
      <c r="A73" s="13"/>
      <c r="D73" s="13">
        <v>96266</v>
      </c>
      <c r="E73" s="14" t="s">
        <v>28</v>
      </c>
      <c r="F73" s="15">
        <v>75</v>
      </c>
      <c r="G73" s="16">
        <f>F73/SUM(F$71:F$73)</f>
        <v>0.54744525547445255</v>
      </c>
      <c r="H73" s="17" t="s">
        <v>22</v>
      </c>
      <c r="I73" s="17" t="s">
        <v>22</v>
      </c>
      <c r="J73" s="14">
        <v>75</v>
      </c>
      <c r="K73" s="14">
        <f t="shared" si="9"/>
        <v>0</v>
      </c>
      <c r="M73" s="14" t="s">
        <v>23</v>
      </c>
      <c r="N73">
        <f t="shared" si="10"/>
        <v>75</v>
      </c>
      <c r="O73"/>
      <c r="P73"/>
      <c r="Q73"/>
      <c r="S73">
        <f t="shared" si="8"/>
        <v>75</v>
      </c>
    </row>
    <row r="74" spans="1:19" s="14" customFormat="1" x14ac:dyDescent="0.35">
      <c r="A74" s="13">
        <v>12</v>
      </c>
      <c r="B74" s="14" t="s">
        <v>19</v>
      </c>
      <c r="C74" s="14" t="s">
        <v>20</v>
      </c>
      <c r="D74" s="13">
        <v>96717</v>
      </c>
      <c r="E74" s="14" t="s">
        <v>64</v>
      </c>
      <c r="F74" s="15">
        <v>170</v>
      </c>
      <c r="G74" s="16">
        <v>1</v>
      </c>
      <c r="H74" s="17" t="s">
        <v>22</v>
      </c>
      <c r="I74" s="17" t="s">
        <v>22</v>
      </c>
      <c r="J74" s="14">
        <v>170</v>
      </c>
      <c r="K74" s="14">
        <f t="shared" si="9"/>
        <v>0</v>
      </c>
      <c r="M74" s="14" t="s">
        <v>23</v>
      </c>
      <c r="N74">
        <f t="shared" si="10"/>
        <v>170</v>
      </c>
      <c r="O74"/>
      <c r="P74"/>
      <c r="Q74"/>
      <c r="S74">
        <f t="shared" si="8"/>
        <v>170</v>
      </c>
    </row>
    <row r="75" spans="1:19" s="14" customFormat="1" x14ac:dyDescent="0.35">
      <c r="A75" s="13">
        <v>756</v>
      </c>
      <c r="B75" s="14" t="s">
        <v>19</v>
      </c>
      <c r="C75" s="14" t="s">
        <v>22</v>
      </c>
      <c r="D75" s="13">
        <v>96756</v>
      </c>
      <c r="E75" s="14" t="s">
        <v>65</v>
      </c>
      <c r="F75" s="15">
        <v>50</v>
      </c>
      <c r="G75" s="16">
        <v>1</v>
      </c>
      <c r="H75" s="17" t="s">
        <v>22</v>
      </c>
      <c r="I75" s="17" t="s">
        <v>22</v>
      </c>
      <c r="J75" s="14">
        <v>20</v>
      </c>
      <c r="K75" s="14">
        <f t="shared" si="9"/>
        <v>30</v>
      </c>
      <c r="M75" s="14" t="s">
        <v>26</v>
      </c>
      <c r="N75">
        <f t="shared" si="10"/>
        <v>20</v>
      </c>
      <c r="O75"/>
      <c r="P75"/>
      <c r="Q75">
        <f>IF(H75="yes",K75,0)</f>
        <v>30</v>
      </c>
      <c r="R75" s="14" t="s">
        <v>41</v>
      </c>
      <c r="S75">
        <f t="shared" si="8"/>
        <v>50</v>
      </c>
    </row>
    <row r="76" spans="1:19" x14ac:dyDescent="0.35">
      <c r="A76" s="9">
        <v>101</v>
      </c>
      <c r="B76" t="s">
        <v>19</v>
      </c>
      <c r="C76" t="s">
        <v>20</v>
      </c>
      <c r="D76" s="9">
        <v>98725</v>
      </c>
      <c r="E76" t="s">
        <v>66</v>
      </c>
      <c r="F76" s="10">
        <v>865</v>
      </c>
      <c r="G76" s="11">
        <v>1</v>
      </c>
      <c r="H76" s="12" t="s">
        <v>22</v>
      </c>
      <c r="I76" s="12" t="s">
        <v>22</v>
      </c>
      <c r="J76">
        <v>500</v>
      </c>
      <c r="K76">
        <f t="shared" si="9"/>
        <v>365</v>
      </c>
      <c r="M76" t="s">
        <v>23</v>
      </c>
      <c r="N76">
        <f t="shared" si="10"/>
        <v>500</v>
      </c>
      <c r="Q76">
        <f>IF(H76="yes",K76,0)</f>
        <v>365</v>
      </c>
      <c r="R76" t="s">
        <v>67</v>
      </c>
      <c r="S76">
        <f t="shared" si="8"/>
        <v>865</v>
      </c>
    </row>
    <row r="77" spans="1:19" x14ac:dyDescent="0.35">
      <c r="A77" s="9">
        <v>103</v>
      </c>
      <c r="B77" t="s">
        <v>19</v>
      </c>
      <c r="C77" t="s">
        <v>20</v>
      </c>
      <c r="D77" s="9"/>
      <c r="G77" s="11"/>
      <c r="H77" s="12"/>
      <c r="I77" s="12"/>
      <c r="S77">
        <f t="shared" si="8"/>
        <v>0</v>
      </c>
    </row>
    <row r="78" spans="1:19" s="14" customFormat="1" x14ac:dyDescent="0.35">
      <c r="A78" s="13">
        <v>104</v>
      </c>
      <c r="B78" s="14" t="s">
        <v>19</v>
      </c>
      <c r="C78" s="14" t="s">
        <v>20</v>
      </c>
      <c r="D78" s="13"/>
      <c r="F78" s="15"/>
      <c r="G78" s="16"/>
      <c r="H78" s="17"/>
      <c r="I78" s="17"/>
      <c r="N78"/>
      <c r="O78"/>
      <c r="P78"/>
      <c r="Q78"/>
      <c r="S78">
        <f t="shared" si="8"/>
        <v>0</v>
      </c>
    </row>
    <row r="79" spans="1:19" x14ac:dyDescent="0.35">
      <c r="A79" s="9">
        <v>683</v>
      </c>
      <c r="B79" t="s">
        <v>19</v>
      </c>
      <c r="C79" t="s">
        <v>20</v>
      </c>
      <c r="D79" s="9">
        <v>141794</v>
      </c>
      <c r="E79" t="s">
        <v>21</v>
      </c>
      <c r="F79" s="10">
        <v>100</v>
      </c>
      <c r="G79" s="11">
        <f>F79/SUM(F$79:F$81)</f>
        <v>0.625</v>
      </c>
      <c r="H79" s="12" t="s">
        <v>20</v>
      </c>
      <c r="I79" s="12" t="s">
        <v>20</v>
      </c>
      <c r="J79">
        <v>0</v>
      </c>
      <c r="K79">
        <f t="shared" si="9"/>
        <v>100</v>
      </c>
      <c r="M79" t="s">
        <v>26</v>
      </c>
      <c r="P79">
        <f>IF(H79="no",IF(I79="no",K79))</f>
        <v>100</v>
      </c>
      <c r="R79" t="s">
        <v>45</v>
      </c>
      <c r="S79">
        <f t="shared" si="8"/>
        <v>100</v>
      </c>
    </row>
    <row r="80" spans="1:19" x14ac:dyDescent="0.35">
      <c r="D80" s="9">
        <v>141794</v>
      </c>
      <c r="E80" t="s">
        <v>42</v>
      </c>
      <c r="F80" s="10">
        <v>50</v>
      </c>
      <c r="G80" s="11">
        <f t="shared" ref="G80:G81" si="12">F80/SUM(F$79:F$81)</f>
        <v>0.3125</v>
      </c>
      <c r="H80" s="12" t="s">
        <v>20</v>
      </c>
      <c r="I80" s="12" t="s">
        <v>20</v>
      </c>
      <c r="J80">
        <v>0</v>
      </c>
      <c r="K80">
        <f t="shared" si="9"/>
        <v>50</v>
      </c>
      <c r="M80" t="s">
        <v>26</v>
      </c>
      <c r="P80">
        <f>IF(H80="no",IF(I80="no",K80))</f>
        <v>50</v>
      </c>
      <c r="R80" t="s">
        <v>43</v>
      </c>
      <c r="S80">
        <f t="shared" si="8"/>
        <v>50</v>
      </c>
    </row>
    <row r="81" spans="1:19" s="14" customFormat="1" x14ac:dyDescent="0.35">
      <c r="A81" s="13"/>
      <c r="D81" s="13">
        <v>141794</v>
      </c>
      <c r="E81" s="14" t="s">
        <v>28</v>
      </c>
      <c r="F81" s="15">
        <v>10</v>
      </c>
      <c r="G81" s="16">
        <f t="shared" si="12"/>
        <v>6.25E-2</v>
      </c>
      <c r="H81" s="17" t="s">
        <v>22</v>
      </c>
      <c r="I81" s="17" t="s">
        <v>22</v>
      </c>
      <c r="J81" s="14">
        <v>10</v>
      </c>
      <c r="K81" s="14">
        <f t="shared" si="9"/>
        <v>0</v>
      </c>
      <c r="M81" s="14" t="s">
        <v>23</v>
      </c>
      <c r="N81">
        <f>IF(H81="yes",IF(I81="yes",J81))</f>
        <v>10</v>
      </c>
      <c r="O81"/>
      <c r="P81"/>
      <c r="Q81"/>
      <c r="S81">
        <f t="shared" si="8"/>
        <v>10</v>
      </c>
    </row>
    <row r="82" spans="1:19" x14ac:dyDescent="0.35">
      <c r="A82" s="9">
        <v>518</v>
      </c>
      <c r="B82" t="s">
        <v>19</v>
      </c>
      <c r="C82" t="s">
        <v>20</v>
      </c>
      <c r="D82" s="9">
        <v>186783</v>
      </c>
      <c r="E82" t="s">
        <v>25</v>
      </c>
      <c r="F82" s="10">
        <v>8</v>
      </c>
      <c r="G82" s="11">
        <f>F82/SUM(F$82:F$83)</f>
        <v>0.8</v>
      </c>
      <c r="H82" s="12" t="s">
        <v>20</v>
      </c>
      <c r="I82" s="12" t="s">
        <v>20</v>
      </c>
      <c r="J82">
        <v>0</v>
      </c>
      <c r="K82">
        <f t="shared" si="9"/>
        <v>8</v>
      </c>
      <c r="M82" t="s">
        <v>26</v>
      </c>
      <c r="P82">
        <f>IF(H82="no",IF(I82="no",K82))</f>
        <v>8</v>
      </c>
      <c r="R82" t="s">
        <v>44</v>
      </c>
      <c r="S82">
        <f t="shared" si="8"/>
        <v>8</v>
      </c>
    </row>
    <row r="83" spans="1:19" s="14" customFormat="1" x14ac:dyDescent="0.35">
      <c r="A83" s="13"/>
      <c r="D83" s="13">
        <v>186783</v>
      </c>
      <c r="E83" s="14" t="s">
        <v>21</v>
      </c>
      <c r="F83" s="15">
        <v>2</v>
      </c>
      <c r="G83" s="16">
        <f>F83/SUM(F$82:F$83)</f>
        <v>0.2</v>
      </c>
      <c r="H83" s="17" t="s">
        <v>20</v>
      </c>
      <c r="I83" s="17" t="s">
        <v>20</v>
      </c>
      <c r="J83" s="14">
        <v>0</v>
      </c>
      <c r="K83" s="14">
        <f t="shared" si="9"/>
        <v>2</v>
      </c>
      <c r="M83" s="14" t="s">
        <v>26</v>
      </c>
      <c r="N83"/>
      <c r="O83"/>
      <c r="P83">
        <f>IF(H83="no",IF(I83="no",K83))</f>
        <v>2</v>
      </c>
      <c r="Q83"/>
      <c r="R83" s="14" t="s">
        <v>45</v>
      </c>
      <c r="S83">
        <f t="shared" si="8"/>
        <v>2</v>
      </c>
    </row>
    <row r="84" spans="1:19" s="14" customFormat="1" x14ac:dyDescent="0.35">
      <c r="A84" s="13">
        <v>325</v>
      </c>
      <c r="B84" s="14" t="s">
        <v>68</v>
      </c>
      <c r="C84" s="14" t="s">
        <v>20</v>
      </c>
      <c r="D84" s="13">
        <v>198093</v>
      </c>
      <c r="E84" s="14" t="s">
        <v>25</v>
      </c>
      <c r="F84" s="15">
        <v>20</v>
      </c>
      <c r="G84" s="16">
        <v>1</v>
      </c>
      <c r="H84" s="17" t="s">
        <v>20</v>
      </c>
      <c r="I84" s="17" t="s">
        <v>20</v>
      </c>
      <c r="J84" s="14">
        <v>0</v>
      </c>
      <c r="K84" s="14">
        <f t="shared" si="9"/>
        <v>20</v>
      </c>
      <c r="M84" s="14" t="s">
        <v>26</v>
      </c>
      <c r="N84"/>
      <c r="O84"/>
      <c r="P84">
        <f>IF(H84="no",IF(I84="no",K84))</f>
        <v>20</v>
      </c>
      <c r="Q84"/>
      <c r="R84" s="14" t="s">
        <v>44</v>
      </c>
      <c r="S84">
        <f t="shared" si="8"/>
        <v>20</v>
      </c>
    </row>
    <row r="85" spans="1:19" s="14" customFormat="1" x14ac:dyDescent="0.35">
      <c r="A85" s="13">
        <v>278</v>
      </c>
      <c r="B85" s="14" t="s">
        <v>47</v>
      </c>
      <c r="C85" s="14" t="s">
        <v>22</v>
      </c>
      <c r="D85" s="13">
        <v>253559</v>
      </c>
      <c r="E85" s="14" t="s">
        <v>69</v>
      </c>
      <c r="F85" s="15">
        <v>30</v>
      </c>
      <c r="G85" s="16">
        <v>1</v>
      </c>
      <c r="H85" s="17" t="s">
        <v>22</v>
      </c>
      <c r="I85" s="17" t="s">
        <v>22</v>
      </c>
      <c r="J85" s="14">
        <v>20</v>
      </c>
      <c r="K85" s="14">
        <f t="shared" si="9"/>
        <v>10</v>
      </c>
      <c r="M85" s="14" t="s">
        <v>26</v>
      </c>
      <c r="N85">
        <f>IF(H85="yes",IF(I85="yes",J85))</f>
        <v>20</v>
      </c>
      <c r="O85"/>
      <c r="P85"/>
      <c r="Q85">
        <f>IF(H85="yes",K85,0)</f>
        <v>10</v>
      </c>
      <c r="R85" s="14" t="s">
        <v>67</v>
      </c>
      <c r="S85">
        <f t="shared" si="8"/>
        <v>30</v>
      </c>
    </row>
    <row r="86" spans="1:19" x14ac:dyDescent="0.35">
      <c r="A86" s="9">
        <v>192</v>
      </c>
      <c r="B86" t="s">
        <v>19</v>
      </c>
      <c r="C86" t="s">
        <v>20</v>
      </c>
      <c r="D86" s="9">
        <v>359283</v>
      </c>
      <c r="E86" t="s">
        <v>21</v>
      </c>
      <c r="F86" s="10" t="s">
        <v>47</v>
      </c>
      <c r="G86" s="11" t="s">
        <v>47</v>
      </c>
      <c r="H86" s="12" t="s">
        <v>47</v>
      </c>
      <c r="I86" s="12" t="s">
        <v>47</v>
      </c>
      <c r="J86" s="10" t="s">
        <v>47</v>
      </c>
      <c r="K86" s="10" t="s">
        <v>47</v>
      </c>
      <c r="S86">
        <f t="shared" si="8"/>
        <v>0</v>
      </c>
    </row>
    <row r="87" spans="1:19" s="14" customFormat="1" x14ac:dyDescent="0.35">
      <c r="A87" s="13"/>
      <c r="D87" s="13">
        <v>359283</v>
      </c>
      <c r="E87" s="14" t="s">
        <v>70</v>
      </c>
      <c r="F87" s="15" t="s">
        <v>47</v>
      </c>
      <c r="G87" s="16" t="s">
        <v>47</v>
      </c>
      <c r="H87" s="17" t="s">
        <v>47</v>
      </c>
      <c r="I87" s="17" t="s">
        <v>47</v>
      </c>
      <c r="J87" s="15" t="s">
        <v>47</v>
      </c>
      <c r="K87" s="15" t="s">
        <v>47</v>
      </c>
      <c r="N87"/>
      <c r="O87"/>
      <c r="P87"/>
      <c r="Q87"/>
      <c r="S87">
        <f t="shared" si="8"/>
        <v>0</v>
      </c>
    </row>
    <row r="88" spans="1:19" x14ac:dyDescent="0.35">
      <c r="A88" s="9">
        <v>184</v>
      </c>
      <c r="B88" t="s">
        <v>19</v>
      </c>
      <c r="C88" t="s">
        <v>22</v>
      </c>
      <c r="D88" s="9">
        <v>430865</v>
      </c>
      <c r="E88" t="s">
        <v>21</v>
      </c>
      <c r="F88" s="10">
        <v>80</v>
      </c>
      <c r="G88" s="11">
        <f>F88/SUM(F$88:F$89)</f>
        <v>0.53333333333333333</v>
      </c>
      <c r="H88" s="12" t="s">
        <v>22</v>
      </c>
      <c r="I88" s="12" t="s">
        <v>22</v>
      </c>
      <c r="J88">
        <v>70</v>
      </c>
      <c r="K88">
        <f t="shared" si="9"/>
        <v>10</v>
      </c>
      <c r="M88" t="s">
        <v>26</v>
      </c>
      <c r="N88">
        <f t="shared" ref="N88:N94" si="13">IF(H88="yes",IF(I88="yes",J88))</f>
        <v>70</v>
      </c>
      <c r="Q88">
        <f t="shared" ref="Q88:Q97" si="14">IF(H88="yes",K88,0)</f>
        <v>10</v>
      </c>
      <c r="R88" t="s">
        <v>24</v>
      </c>
      <c r="S88">
        <f t="shared" si="8"/>
        <v>80</v>
      </c>
    </row>
    <row r="89" spans="1:19" s="14" customFormat="1" x14ac:dyDescent="0.35">
      <c r="A89" s="13"/>
      <c r="D89" s="13">
        <v>430865</v>
      </c>
      <c r="E89" s="14" t="s">
        <v>25</v>
      </c>
      <c r="F89" s="15">
        <v>70</v>
      </c>
      <c r="G89" s="16">
        <f>F89/SUM(F$88:F$89)</f>
        <v>0.46666666666666667</v>
      </c>
      <c r="H89" s="17" t="s">
        <v>22</v>
      </c>
      <c r="I89" s="17" t="s">
        <v>22</v>
      </c>
      <c r="J89" s="14">
        <v>65</v>
      </c>
      <c r="K89" s="14">
        <f t="shared" si="9"/>
        <v>5</v>
      </c>
      <c r="M89" s="14" t="s">
        <v>26</v>
      </c>
      <c r="N89">
        <f t="shared" si="13"/>
        <v>65</v>
      </c>
      <c r="O89"/>
      <c r="P89"/>
      <c r="Q89">
        <f t="shared" si="14"/>
        <v>5</v>
      </c>
      <c r="R89" s="14" t="s">
        <v>27</v>
      </c>
      <c r="S89">
        <f t="shared" si="8"/>
        <v>70</v>
      </c>
    </row>
    <row r="90" spans="1:19" x14ac:dyDescent="0.35">
      <c r="A90" s="9">
        <v>649</v>
      </c>
      <c r="B90" t="s">
        <v>19</v>
      </c>
      <c r="C90" t="s">
        <v>22</v>
      </c>
      <c r="D90" s="9">
        <v>481452</v>
      </c>
      <c r="E90" t="s">
        <v>21</v>
      </c>
      <c r="F90" s="10">
        <v>7</v>
      </c>
      <c r="G90" s="11">
        <f>F90/SUM(F$90:F$93)</f>
        <v>0.30434782608695654</v>
      </c>
      <c r="H90" s="12" t="s">
        <v>22</v>
      </c>
      <c r="I90" s="12" t="s">
        <v>22</v>
      </c>
      <c r="J90">
        <v>7</v>
      </c>
      <c r="K90">
        <f t="shared" si="9"/>
        <v>0</v>
      </c>
      <c r="M90" t="s">
        <v>26</v>
      </c>
      <c r="N90">
        <f t="shared" si="13"/>
        <v>7</v>
      </c>
      <c r="Q90">
        <f t="shared" si="14"/>
        <v>0</v>
      </c>
      <c r="S90">
        <f t="shared" si="8"/>
        <v>7</v>
      </c>
    </row>
    <row r="91" spans="1:19" x14ac:dyDescent="0.35">
      <c r="D91" s="9">
        <v>481452</v>
      </c>
      <c r="E91" t="s">
        <v>70</v>
      </c>
      <c r="F91" s="10">
        <v>8</v>
      </c>
      <c r="G91" s="11">
        <f t="shared" ref="G91:G93" si="15">F91/SUM(F$90:F$93)</f>
        <v>0.34782608695652173</v>
      </c>
      <c r="H91" s="12" t="s">
        <v>22</v>
      </c>
      <c r="I91" s="12" t="s">
        <v>22</v>
      </c>
      <c r="J91">
        <v>6</v>
      </c>
      <c r="K91">
        <f t="shared" si="9"/>
        <v>2</v>
      </c>
      <c r="M91" t="s">
        <v>26</v>
      </c>
      <c r="N91">
        <f t="shared" si="13"/>
        <v>6</v>
      </c>
      <c r="Q91">
        <f t="shared" si="14"/>
        <v>2</v>
      </c>
      <c r="R91" t="s">
        <v>71</v>
      </c>
      <c r="S91">
        <f t="shared" si="8"/>
        <v>8</v>
      </c>
    </row>
    <row r="92" spans="1:19" x14ac:dyDescent="0.35">
      <c r="D92" s="9">
        <v>481452</v>
      </c>
      <c r="E92" t="s">
        <v>28</v>
      </c>
      <c r="F92" s="54">
        <v>5</v>
      </c>
      <c r="G92" s="11">
        <f t="shared" si="15"/>
        <v>0.21739130434782608</v>
      </c>
      <c r="H92" s="12" t="s">
        <v>22</v>
      </c>
      <c r="I92" s="12" t="s">
        <v>22</v>
      </c>
      <c r="J92" s="10" t="s">
        <v>72</v>
      </c>
      <c r="K92" s="10" t="s">
        <v>47</v>
      </c>
      <c r="M92" t="s">
        <v>26</v>
      </c>
      <c r="N92" t="str">
        <f t="shared" si="13"/>
        <v>5*</v>
      </c>
      <c r="Q92" t="str">
        <f t="shared" si="14"/>
        <v>--</v>
      </c>
      <c r="S92">
        <f t="shared" si="8"/>
        <v>0</v>
      </c>
    </row>
    <row r="93" spans="1:19" s="14" customFormat="1" x14ac:dyDescent="0.35">
      <c r="A93" s="13"/>
      <c r="D93" s="13">
        <v>481452</v>
      </c>
      <c r="E93" s="55" t="s">
        <v>121</v>
      </c>
      <c r="F93" s="19">
        <v>3</v>
      </c>
      <c r="G93" s="16">
        <f t="shared" si="15"/>
        <v>0.13043478260869565</v>
      </c>
      <c r="H93" s="17" t="s">
        <v>22</v>
      </c>
      <c r="I93" s="17" t="s">
        <v>22</v>
      </c>
      <c r="J93" s="14">
        <v>3</v>
      </c>
      <c r="K93" s="14">
        <f t="shared" si="9"/>
        <v>0</v>
      </c>
      <c r="N93">
        <f t="shared" si="13"/>
        <v>3</v>
      </c>
      <c r="O93"/>
      <c r="P93"/>
      <c r="Q93">
        <f t="shared" si="14"/>
        <v>0</v>
      </c>
      <c r="S93">
        <f t="shared" si="8"/>
        <v>3</v>
      </c>
    </row>
    <row r="94" spans="1:19" s="14" customFormat="1" x14ac:dyDescent="0.35">
      <c r="A94" s="13">
        <v>578</v>
      </c>
      <c r="B94" s="14" t="s">
        <v>19</v>
      </c>
      <c r="C94" s="14" t="s">
        <v>20</v>
      </c>
      <c r="D94" s="13">
        <v>567001</v>
      </c>
      <c r="E94" s="14" t="s">
        <v>74</v>
      </c>
      <c r="F94" s="15">
        <v>30</v>
      </c>
      <c r="G94" s="16">
        <v>1</v>
      </c>
      <c r="H94" s="17" t="s">
        <v>22</v>
      </c>
      <c r="I94" s="17" t="s">
        <v>22</v>
      </c>
      <c r="J94" s="14">
        <v>7</v>
      </c>
      <c r="K94" s="14">
        <f t="shared" si="9"/>
        <v>23</v>
      </c>
      <c r="M94" s="14" t="s">
        <v>23</v>
      </c>
      <c r="N94">
        <f t="shared" si="13"/>
        <v>7</v>
      </c>
      <c r="O94"/>
      <c r="P94"/>
      <c r="Q94">
        <f t="shared" si="14"/>
        <v>23</v>
      </c>
      <c r="R94" s="14" t="s">
        <v>27</v>
      </c>
      <c r="S94">
        <f t="shared" si="8"/>
        <v>30</v>
      </c>
    </row>
    <row r="95" spans="1:19" x14ac:dyDescent="0.35">
      <c r="A95" s="9">
        <v>927</v>
      </c>
      <c r="B95" t="s">
        <v>19</v>
      </c>
      <c r="C95" t="s">
        <v>20</v>
      </c>
      <c r="D95" s="9">
        <v>593491</v>
      </c>
      <c r="E95" t="s">
        <v>21</v>
      </c>
      <c r="F95" s="10">
        <v>50</v>
      </c>
      <c r="G95" s="11">
        <v>1</v>
      </c>
      <c r="H95" s="12" t="s">
        <v>20</v>
      </c>
      <c r="I95" s="12" t="s">
        <v>22</v>
      </c>
      <c r="J95">
        <v>47</v>
      </c>
      <c r="K95" s="45"/>
      <c r="M95" t="s">
        <v>23</v>
      </c>
      <c r="O95">
        <f>IF(H95="no",IF(I95="yes",J95))</f>
        <v>47</v>
      </c>
      <c r="Q95">
        <f t="shared" si="14"/>
        <v>0</v>
      </c>
      <c r="R95" t="s">
        <v>58</v>
      </c>
      <c r="S95">
        <f t="shared" si="8"/>
        <v>47</v>
      </c>
    </row>
    <row r="96" spans="1:19" s="14" customFormat="1" x14ac:dyDescent="0.35">
      <c r="A96" s="13">
        <v>928</v>
      </c>
      <c r="B96" s="14" t="s">
        <v>19</v>
      </c>
      <c r="C96" s="14" t="s">
        <v>20</v>
      </c>
      <c r="D96" s="13"/>
      <c r="F96" s="15"/>
      <c r="G96" s="16"/>
      <c r="H96" s="17"/>
      <c r="I96" s="17"/>
      <c r="K96" s="14">
        <v>3</v>
      </c>
      <c r="M96" s="14" t="s">
        <v>26</v>
      </c>
      <c r="N96"/>
      <c r="O96"/>
      <c r="P96">
        <v>3</v>
      </c>
      <c r="Q96">
        <f t="shared" si="14"/>
        <v>0</v>
      </c>
      <c r="R96" s="14" t="s">
        <v>45</v>
      </c>
      <c r="S96">
        <f t="shared" si="8"/>
        <v>3</v>
      </c>
    </row>
    <row r="97" spans="1:19" s="14" customFormat="1" x14ac:dyDescent="0.35">
      <c r="A97" s="13">
        <v>322</v>
      </c>
      <c r="B97" s="14" t="s">
        <v>19</v>
      </c>
      <c r="C97" s="14" t="s">
        <v>22</v>
      </c>
      <c r="D97" s="13">
        <v>643233</v>
      </c>
      <c r="E97" s="14" t="s">
        <v>75</v>
      </c>
      <c r="F97" s="15">
        <v>68</v>
      </c>
      <c r="G97" s="16">
        <v>1</v>
      </c>
      <c r="H97" s="17" t="s">
        <v>22</v>
      </c>
      <c r="I97" s="17" t="s">
        <v>22</v>
      </c>
      <c r="J97" s="14">
        <v>30</v>
      </c>
      <c r="K97" s="14">
        <f t="shared" si="9"/>
        <v>38</v>
      </c>
      <c r="M97" s="14" t="s">
        <v>26</v>
      </c>
      <c r="N97">
        <f>IF(H97="yes",IF(I97="yes",J97))</f>
        <v>30</v>
      </c>
      <c r="O97"/>
      <c r="P97"/>
      <c r="Q97">
        <f t="shared" si="14"/>
        <v>38</v>
      </c>
      <c r="R97" s="14" t="s">
        <v>76</v>
      </c>
      <c r="S97">
        <f t="shared" si="8"/>
        <v>68</v>
      </c>
    </row>
    <row r="98" spans="1:19" s="14" customFormat="1" x14ac:dyDescent="0.35">
      <c r="A98" s="13">
        <v>276</v>
      </c>
      <c r="B98" s="14" t="s">
        <v>19</v>
      </c>
      <c r="C98" s="14" t="s">
        <v>22</v>
      </c>
      <c r="D98" s="13">
        <v>743234</v>
      </c>
      <c r="E98" s="14" t="s">
        <v>77</v>
      </c>
      <c r="F98" s="15">
        <v>35</v>
      </c>
      <c r="G98" s="16">
        <v>1</v>
      </c>
      <c r="H98" s="17" t="s">
        <v>22</v>
      </c>
      <c r="I98" s="17" t="s">
        <v>22</v>
      </c>
      <c r="J98" s="14">
        <v>35</v>
      </c>
      <c r="K98" s="14">
        <f t="shared" si="9"/>
        <v>0</v>
      </c>
      <c r="M98" s="14" t="s">
        <v>26</v>
      </c>
      <c r="N98">
        <f>IF(H98="yes",IF(I98="yes",J98))</f>
        <v>35</v>
      </c>
      <c r="O98"/>
      <c r="P98"/>
      <c r="Q98"/>
      <c r="S98">
        <f t="shared" si="8"/>
        <v>35</v>
      </c>
    </row>
    <row r="99" spans="1:19" s="14" customFormat="1" x14ac:dyDescent="0.35">
      <c r="A99" s="13">
        <v>255</v>
      </c>
      <c r="B99" s="14" t="s">
        <v>51</v>
      </c>
      <c r="C99" s="14" t="s">
        <v>22</v>
      </c>
      <c r="D99" s="13">
        <v>743313</v>
      </c>
      <c r="E99" s="14" t="s">
        <v>73</v>
      </c>
      <c r="F99" s="15" t="s">
        <v>47</v>
      </c>
      <c r="G99" s="16">
        <v>1</v>
      </c>
      <c r="H99" s="17" t="s">
        <v>20</v>
      </c>
      <c r="I99" s="17" t="s">
        <v>78</v>
      </c>
      <c r="J99" s="15" t="s">
        <v>47</v>
      </c>
      <c r="K99" s="15" t="s">
        <v>47</v>
      </c>
      <c r="N99"/>
      <c r="O99"/>
      <c r="P99"/>
      <c r="Q99"/>
      <c r="S99">
        <f t="shared" si="8"/>
        <v>0</v>
      </c>
    </row>
    <row r="100" spans="1:19" x14ac:dyDescent="0.35">
      <c r="A100" s="9">
        <v>538</v>
      </c>
      <c r="B100" t="s">
        <v>34</v>
      </c>
      <c r="C100" t="s">
        <v>20</v>
      </c>
      <c r="D100" s="9">
        <v>791366</v>
      </c>
      <c r="E100" t="s">
        <v>25</v>
      </c>
      <c r="F100" s="10">
        <v>60</v>
      </c>
      <c r="G100" s="11">
        <f>F100/SUM(F$100:F$102)</f>
        <v>0.33333333333333331</v>
      </c>
      <c r="H100" s="12" t="s">
        <v>22</v>
      </c>
      <c r="I100" s="12" t="s">
        <v>22</v>
      </c>
      <c r="J100">
        <v>60</v>
      </c>
      <c r="K100">
        <f t="shared" si="9"/>
        <v>0</v>
      </c>
      <c r="M100" t="s">
        <v>23</v>
      </c>
      <c r="N100">
        <f>IF(H100="yes",IF(I100="yes",J100))</f>
        <v>60</v>
      </c>
      <c r="S100">
        <f t="shared" si="8"/>
        <v>60</v>
      </c>
    </row>
    <row r="101" spans="1:19" x14ac:dyDescent="0.35">
      <c r="D101" s="9">
        <v>791366</v>
      </c>
      <c r="E101" t="s">
        <v>79</v>
      </c>
      <c r="F101" s="10">
        <v>60</v>
      </c>
      <c r="G101" s="11">
        <f t="shared" ref="G101:G102" si="16">F101/SUM(F$100:F$102)</f>
        <v>0.33333333333333331</v>
      </c>
      <c r="H101" s="12" t="s">
        <v>20</v>
      </c>
      <c r="I101" s="12" t="s">
        <v>20</v>
      </c>
      <c r="J101">
        <v>0</v>
      </c>
      <c r="K101">
        <f t="shared" si="9"/>
        <v>60</v>
      </c>
      <c r="M101" t="s">
        <v>26</v>
      </c>
      <c r="P101">
        <f>IF(H101="no",IF(I101="no",K101))</f>
        <v>60</v>
      </c>
      <c r="R101" t="s">
        <v>80</v>
      </c>
      <c r="S101">
        <f t="shared" si="8"/>
        <v>60</v>
      </c>
    </row>
    <row r="102" spans="1:19" s="14" customFormat="1" x14ac:dyDescent="0.35">
      <c r="A102" s="13"/>
      <c r="D102" s="13">
        <v>791366</v>
      </c>
      <c r="E102" s="14" t="s">
        <v>21</v>
      </c>
      <c r="F102" s="15">
        <v>60</v>
      </c>
      <c r="G102" s="16">
        <f t="shared" si="16"/>
        <v>0.33333333333333331</v>
      </c>
      <c r="H102" s="17" t="s">
        <v>20</v>
      </c>
      <c r="I102" s="17" t="s">
        <v>20</v>
      </c>
      <c r="J102" s="14">
        <v>0</v>
      </c>
      <c r="K102" s="14">
        <f t="shared" si="9"/>
        <v>60</v>
      </c>
      <c r="M102" s="14" t="s">
        <v>26</v>
      </c>
      <c r="N102"/>
      <c r="O102"/>
      <c r="P102">
        <f>IF(H102="no",IF(I102="no",K102))</f>
        <v>60</v>
      </c>
      <c r="Q102"/>
      <c r="R102" s="14" t="s">
        <v>45</v>
      </c>
      <c r="S102">
        <f t="shared" si="8"/>
        <v>60</v>
      </c>
    </row>
    <row r="103" spans="1:19" s="14" customFormat="1" x14ac:dyDescent="0.35">
      <c r="A103" s="13">
        <v>201</v>
      </c>
      <c r="B103" s="14" t="s">
        <v>19</v>
      </c>
      <c r="C103" s="14" t="s">
        <v>20</v>
      </c>
      <c r="D103" s="13">
        <v>836598</v>
      </c>
      <c r="E103" s="14" t="s">
        <v>57</v>
      </c>
      <c r="F103" s="15" t="s">
        <v>47</v>
      </c>
      <c r="G103" s="16">
        <v>1</v>
      </c>
      <c r="H103" s="17" t="s">
        <v>47</v>
      </c>
      <c r="I103" s="17" t="s">
        <v>47</v>
      </c>
      <c r="J103" s="15" t="s">
        <v>47</v>
      </c>
      <c r="K103" s="15" t="s">
        <v>47</v>
      </c>
      <c r="N103"/>
      <c r="O103"/>
      <c r="P103"/>
      <c r="Q103"/>
      <c r="S103">
        <f t="shared" si="8"/>
        <v>0</v>
      </c>
    </row>
    <row r="104" spans="1:19" s="14" customFormat="1" x14ac:dyDescent="0.35">
      <c r="A104" s="13">
        <v>36</v>
      </c>
      <c r="B104" s="14" t="s">
        <v>19</v>
      </c>
      <c r="C104" s="14" t="s">
        <v>20</v>
      </c>
      <c r="D104" s="13">
        <v>841574</v>
      </c>
      <c r="E104" s="14" t="s">
        <v>81</v>
      </c>
      <c r="F104" s="23">
        <v>17</v>
      </c>
      <c r="G104" s="16">
        <v>1</v>
      </c>
      <c r="H104" s="17" t="s">
        <v>22</v>
      </c>
      <c r="I104" s="17" t="s">
        <v>48</v>
      </c>
      <c r="J104" s="15" t="s">
        <v>47</v>
      </c>
      <c r="K104" s="15">
        <v>17</v>
      </c>
      <c r="M104" s="14" t="s">
        <v>26</v>
      </c>
      <c r="N104">
        <v>17</v>
      </c>
      <c r="O104"/>
      <c r="P104"/>
      <c r="Q104"/>
      <c r="S104">
        <f t="shared" si="8"/>
        <v>17</v>
      </c>
    </row>
    <row r="105" spans="1:19" x14ac:dyDescent="0.35">
      <c r="A105" s="9">
        <v>861</v>
      </c>
      <c r="B105" t="s">
        <v>19</v>
      </c>
      <c r="C105" t="s">
        <v>20</v>
      </c>
      <c r="D105" s="9">
        <v>870922</v>
      </c>
      <c r="E105" t="s">
        <v>77</v>
      </c>
      <c r="F105" s="10">
        <v>101</v>
      </c>
      <c r="G105" s="11">
        <f>F105/SUM(F$105:F$106)</f>
        <v>0.66013071895424835</v>
      </c>
      <c r="H105" s="12" t="s">
        <v>22</v>
      </c>
      <c r="I105" s="12" t="s">
        <v>22</v>
      </c>
      <c r="J105">
        <v>60</v>
      </c>
      <c r="K105">
        <f t="shared" si="9"/>
        <v>41</v>
      </c>
      <c r="M105" t="s">
        <v>23</v>
      </c>
      <c r="N105">
        <f>IF(H105="yes",IF(I105="yes",J105))</f>
        <v>60</v>
      </c>
      <c r="Q105">
        <f>IF(H105="yes",K105,0)</f>
        <v>41</v>
      </c>
      <c r="R105" t="s">
        <v>82</v>
      </c>
      <c r="S105">
        <f t="shared" si="8"/>
        <v>101</v>
      </c>
    </row>
    <row r="106" spans="1:19" x14ac:dyDescent="0.35">
      <c r="A106" s="9">
        <v>863</v>
      </c>
      <c r="B106" t="s">
        <v>19</v>
      </c>
      <c r="C106" t="s">
        <v>20</v>
      </c>
      <c r="D106" s="9"/>
      <c r="E106" t="s">
        <v>25</v>
      </c>
      <c r="F106" s="10">
        <v>52</v>
      </c>
      <c r="G106" s="11">
        <f>F106/SUM(F$105:F$106)</f>
        <v>0.33986928104575165</v>
      </c>
      <c r="H106" s="12" t="s">
        <v>22</v>
      </c>
      <c r="I106" s="12" t="s">
        <v>22</v>
      </c>
      <c r="J106">
        <v>52</v>
      </c>
      <c r="K106">
        <f t="shared" si="9"/>
        <v>0</v>
      </c>
      <c r="M106" t="s">
        <v>23</v>
      </c>
      <c r="N106">
        <f>IF(H106="yes",IF(I106="yes",J106))</f>
        <v>52</v>
      </c>
      <c r="S106">
        <f t="shared" si="8"/>
        <v>52</v>
      </c>
    </row>
    <row r="107" spans="1:19" x14ac:dyDescent="0.35">
      <c r="A107" s="9">
        <v>864</v>
      </c>
      <c r="B107" t="s">
        <v>19</v>
      </c>
      <c r="C107" t="s">
        <v>22</v>
      </c>
      <c r="D107" s="9"/>
      <c r="F107" s="24">
        <f>SUM(F5:F106)</f>
        <v>9270</v>
      </c>
      <c r="G107" s="11"/>
      <c r="H107" s="10"/>
      <c r="I107" s="12"/>
      <c r="J107" s="3">
        <f>SUM(J5:J106)</f>
        <v>3603</v>
      </c>
      <c r="K107" s="3">
        <f>SUM(K5:K106)</f>
        <v>5662</v>
      </c>
      <c r="S107" s="3">
        <f>SUM(S5:S106)</f>
        <v>9265</v>
      </c>
    </row>
    <row r="108" spans="1:19" x14ac:dyDescent="0.35">
      <c r="A108" s="9">
        <v>870</v>
      </c>
      <c r="B108" t="s">
        <v>19</v>
      </c>
      <c r="C108" t="s">
        <v>22</v>
      </c>
      <c r="D108" s="9"/>
      <c r="G108" s="11"/>
      <c r="H108" s="10"/>
      <c r="I108" s="12"/>
      <c r="K108">
        <f>K107+J107</f>
        <v>9265</v>
      </c>
    </row>
    <row r="109" spans="1:19" x14ac:dyDescent="0.35">
      <c r="N109" s="22">
        <f>SUM(N5:N106)</f>
        <v>3507</v>
      </c>
      <c r="O109" s="22">
        <f t="shared" ref="O109:Q109" si="17">SUM(O5:O106)</f>
        <v>63</v>
      </c>
      <c r="P109" s="22">
        <f>SUM(P5:P106)</f>
        <v>1063</v>
      </c>
      <c r="Q109" s="22">
        <f t="shared" si="17"/>
        <v>4632</v>
      </c>
      <c r="S109">
        <f>SUM(N109:R109)</f>
        <v>9265</v>
      </c>
    </row>
    <row r="110" spans="1:19" x14ac:dyDescent="0.35">
      <c r="N110" s="52">
        <f>N109/S109</f>
        <v>0.37852131678359419</v>
      </c>
      <c r="O110" s="52">
        <f>O109/S109</f>
        <v>6.799784133837021E-3</v>
      </c>
      <c r="P110" s="52">
        <f>P109/S109</f>
        <v>0.11473286562331354</v>
      </c>
      <c r="Q110" s="52">
        <f>Q109/S109</f>
        <v>0.49994603345925526</v>
      </c>
      <c r="R110" s="64"/>
    </row>
    <row r="111" spans="1:19" x14ac:dyDescent="0.35">
      <c r="A111" s="56" t="s">
        <v>83</v>
      </c>
    </row>
    <row r="112" spans="1:19" x14ac:dyDescent="0.35">
      <c r="A112" s="59" t="s">
        <v>120</v>
      </c>
    </row>
  </sheetData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033C-8FA9-46DF-AD91-4C42A0FF7679}">
  <dimension ref="A1:N118"/>
  <sheetViews>
    <sheetView workbookViewId="0">
      <selection activeCell="J4" sqref="J4"/>
    </sheetView>
  </sheetViews>
  <sheetFormatPr defaultRowHeight="14.5" x14ac:dyDescent="0.35"/>
  <cols>
    <col min="2" max="2" width="6.81640625" customWidth="1"/>
    <col min="5" max="5" width="42.6328125" customWidth="1"/>
    <col min="7" max="7" width="6.453125" customWidth="1"/>
    <col min="8" max="8" width="13.1796875" customWidth="1"/>
    <col min="9" max="9" width="13.26953125" customWidth="1"/>
    <col min="11" max="11" width="5.90625" customWidth="1"/>
    <col min="12" max="12" width="36.36328125" customWidth="1"/>
    <col min="13" max="13" width="11.81640625" customWidth="1"/>
  </cols>
  <sheetData>
    <row r="1" spans="1:14" x14ac:dyDescent="0.35">
      <c r="A1" s="3" t="s">
        <v>12</v>
      </c>
      <c r="B1" s="3"/>
      <c r="C1" s="3"/>
      <c r="D1" s="3" t="s">
        <v>116</v>
      </c>
      <c r="E1" s="3"/>
    </row>
    <row r="2" spans="1:14" x14ac:dyDescent="0.35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84</v>
      </c>
      <c r="H2" s="3" t="s">
        <v>86</v>
      </c>
      <c r="I2" s="3" t="s">
        <v>87</v>
      </c>
      <c r="J2" s="3" t="s">
        <v>88</v>
      </c>
      <c r="L2" s="3" t="s">
        <v>106</v>
      </c>
      <c r="M2" s="57" t="s">
        <v>92</v>
      </c>
      <c r="N2" s="3" t="s">
        <v>107</v>
      </c>
    </row>
    <row r="3" spans="1:14" x14ac:dyDescent="0.35">
      <c r="C3">
        <v>20</v>
      </c>
      <c r="E3" s="25" t="s">
        <v>43</v>
      </c>
      <c r="F3">
        <f>C3+C4</f>
        <v>70</v>
      </c>
      <c r="H3">
        <f>SUM(F3:F28)</f>
        <v>1063</v>
      </c>
      <c r="I3">
        <f>SUM(F34:F69)</f>
        <v>4632</v>
      </c>
      <c r="J3">
        <f>F30</f>
        <v>63</v>
      </c>
      <c r="L3" t="s">
        <v>97</v>
      </c>
      <c r="M3">
        <v>703</v>
      </c>
      <c r="N3" s="48">
        <f>M3/H3</f>
        <v>0.66133584195672623</v>
      </c>
    </row>
    <row r="4" spans="1:14" x14ac:dyDescent="0.35">
      <c r="C4">
        <v>50</v>
      </c>
      <c r="E4" t="s">
        <v>43</v>
      </c>
      <c r="L4" t="s">
        <v>94</v>
      </c>
      <c r="M4">
        <f>F23</f>
        <v>127</v>
      </c>
      <c r="N4" s="48">
        <f>M4/H3</f>
        <v>0.11947318908748825</v>
      </c>
    </row>
    <row r="5" spans="1:14" x14ac:dyDescent="0.35">
      <c r="H5" s="3" t="s">
        <v>89</v>
      </c>
      <c r="L5" t="s">
        <v>99</v>
      </c>
      <c r="M5">
        <v>75</v>
      </c>
      <c r="N5" s="48">
        <f>M5/H3</f>
        <v>7.0555032925682035E-2</v>
      </c>
    </row>
    <row r="6" spans="1:14" x14ac:dyDescent="0.35">
      <c r="C6">
        <v>8</v>
      </c>
      <c r="E6" t="s">
        <v>54</v>
      </c>
      <c r="F6">
        <f>C6</f>
        <v>8</v>
      </c>
      <c r="H6">
        <f>H3+I3</f>
        <v>5695</v>
      </c>
      <c r="L6" t="s">
        <v>100</v>
      </c>
      <c r="M6">
        <v>70</v>
      </c>
      <c r="N6" s="48">
        <f>M6/H3</f>
        <v>6.5851364063969894E-2</v>
      </c>
    </row>
    <row r="7" spans="1:14" x14ac:dyDescent="0.35">
      <c r="L7" t="s">
        <v>96</v>
      </c>
      <c r="M7">
        <v>60</v>
      </c>
      <c r="N7" s="48">
        <f>M7/H3</f>
        <v>5.6444026340545628E-2</v>
      </c>
    </row>
    <row r="8" spans="1:14" x14ac:dyDescent="0.35">
      <c r="C8">
        <v>60</v>
      </c>
      <c r="E8" s="14" t="s">
        <v>80</v>
      </c>
      <c r="F8">
        <f>C8</f>
        <v>60</v>
      </c>
      <c r="L8" t="s">
        <v>101</v>
      </c>
      <c r="M8">
        <v>20</v>
      </c>
      <c r="N8" s="48">
        <f>M8/H3</f>
        <v>1.881467544684854E-2</v>
      </c>
    </row>
    <row r="9" spans="1:14" x14ac:dyDescent="0.35">
      <c r="E9" s="25"/>
      <c r="L9" t="s">
        <v>102</v>
      </c>
      <c r="M9">
        <v>8</v>
      </c>
      <c r="N9" s="48">
        <f>M9/H3</f>
        <v>7.525870178739417E-3</v>
      </c>
    </row>
    <row r="10" spans="1:14" x14ac:dyDescent="0.35">
      <c r="C10">
        <v>20</v>
      </c>
      <c r="E10" s="25" t="s">
        <v>38</v>
      </c>
      <c r="F10">
        <f>C10</f>
        <v>20</v>
      </c>
      <c r="M10">
        <f>SUM(M3:M9)</f>
        <v>1063</v>
      </c>
      <c r="N10" s="49">
        <f>SUM(N3:N9)</f>
        <v>0.99999999999999989</v>
      </c>
    </row>
    <row r="11" spans="1:14" x14ac:dyDescent="0.35">
      <c r="E11" s="25"/>
    </row>
    <row r="12" spans="1:14" x14ac:dyDescent="0.35">
      <c r="C12">
        <v>75</v>
      </c>
      <c r="E12" t="s">
        <v>36</v>
      </c>
      <c r="F12">
        <f>C12</f>
        <v>75</v>
      </c>
      <c r="L12" s="3" t="s">
        <v>17</v>
      </c>
    </row>
    <row r="13" spans="1:14" x14ac:dyDescent="0.35">
      <c r="L13" t="s">
        <v>24</v>
      </c>
      <c r="M13">
        <v>1388</v>
      </c>
      <c r="N13" s="48">
        <f>M13/I3</f>
        <v>0.29965457685664937</v>
      </c>
    </row>
    <row r="14" spans="1:14" x14ac:dyDescent="0.35">
      <c r="C14">
        <v>14</v>
      </c>
      <c r="E14" t="s">
        <v>45</v>
      </c>
      <c r="F14">
        <f>SUM(C14:C21)</f>
        <v>703</v>
      </c>
      <c r="L14" t="s">
        <v>27</v>
      </c>
      <c r="M14">
        <f>F64</f>
        <v>1671</v>
      </c>
      <c r="N14" s="48">
        <f>M14/I3</f>
        <v>0.36075129533678757</v>
      </c>
    </row>
    <row r="15" spans="1:14" x14ac:dyDescent="0.35">
      <c r="C15">
        <v>44</v>
      </c>
      <c r="E15" t="s">
        <v>45</v>
      </c>
      <c r="L15" t="s">
        <v>33</v>
      </c>
      <c r="M15">
        <v>895</v>
      </c>
      <c r="N15" s="48">
        <f>M15/I3</f>
        <v>0.19322107081174439</v>
      </c>
    </row>
    <row r="16" spans="1:14" x14ac:dyDescent="0.35">
      <c r="C16">
        <v>15</v>
      </c>
      <c r="E16" s="25" t="s">
        <v>45</v>
      </c>
      <c r="L16" t="s">
        <v>29</v>
      </c>
      <c r="M16">
        <v>604</v>
      </c>
      <c r="N16" s="48">
        <f>M16/I3</f>
        <v>0.1303972366148532</v>
      </c>
    </row>
    <row r="17" spans="2:14" x14ac:dyDescent="0.35">
      <c r="C17">
        <v>465</v>
      </c>
      <c r="E17" s="14" t="s">
        <v>45</v>
      </c>
      <c r="L17" t="s">
        <v>41</v>
      </c>
      <c r="M17">
        <v>72</v>
      </c>
      <c r="N17" s="48">
        <f>M17/I3</f>
        <v>1.5544041450777202E-2</v>
      </c>
    </row>
    <row r="18" spans="2:14" x14ac:dyDescent="0.35">
      <c r="C18">
        <v>100</v>
      </c>
      <c r="E18" t="s">
        <v>45</v>
      </c>
      <c r="L18" t="s">
        <v>71</v>
      </c>
      <c r="M18">
        <v>2</v>
      </c>
      <c r="N18" s="48">
        <f>M18/I3</f>
        <v>4.3177892918825559E-4</v>
      </c>
    </row>
    <row r="19" spans="2:14" x14ac:dyDescent="0.35">
      <c r="C19">
        <v>2</v>
      </c>
      <c r="E19" s="25" t="s">
        <v>45</v>
      </c>
      <c r="M19">
        <f>SUM(M13:M18)</f>
        <v>4632</v>
      </c>
      <c r="N19" s="49">
        <f>SUM(N13:N18)</f>
        <v>0.99999999999999989</v>
      </c>
    </row>
    <row r="20" spans="2:14" x14ac:dyDescent="0.35">
      <c r="C20">
        <v>3</v>
      </c>
      <c r="D20">
        <v>0</v>
      </c>
      <c r="E20" s="14" t="s">
        <v>45</v>
      </c>
    </row>
    <row r="21" spans="2:14" x14ac:dyDescent="0.35">
      <c r="C21">
        <v>60</v>
      </c>
      <c r="E21" s="25" t="s">
        <v>45</v>
      </c>
    </row>
    <row r="22" spans="2:14" x14ac:dyDescent="0.35">
      <c r="E22" s="25"/>
    </row>
    <row r="23" spans="2:14" x14ac:dyDescent="0.35">
      <c r="C23">
        <v>16</v>
      </c>
      <c r="E23" s="14" t="s">
        <v>44</v>
      </c>
      <c r="F23">
        <f>SUM(C23:C28)</f>
        <v>127</v>
      </c>
    </row>
    <row r="24" spans="2:14" x14ac:dyDescent="0.35">
      <c r="C24">
        <v>9</v>
      </c>
      <c r="E24" s="25" t="s">
        <v>44</v>
      </c>
    </row>
    <row r="25" spans="2:14" x14ac:dyDescent="0.35">
      <c r="C25">
        <v>74</v>
      </c>
      <c r="E25" s="25" t="s">
        <v>44</v>
      </c>
    </row>
    <row r="26" spans="2:14" x14ac:dyDescent="0.35">
      <c r="C26" s="63">
        <v>0</v>
      </c>
      <c r="E26" s="14" t="s">
        <v>44</v>
      </c>
    </row>
    <row r="27" spans="2:14" x14ac:dyDescent="0.35">
      <c r="C27">
        <v>8</v>
      </c>
      <c r="E27" s="14" t="s">
        <v>44</v>
      </c>
    </row>
    <row r="28" spans="2:14" x14ac:dyDescent="0.35">
      <c r="C28">
        <v>20</v>
      </c>
      <c r="E28" s="14" t="s">
        <v>44</v>
      </c>
    </row>
    <row r="29" spans="2:14" x14ac:dyDescent="0.35">
      <c r="E29" s="25"/>
      <c r="F29" t="s">
        <v>85</v>
      </c>
    </row>
    <row r="30" spans="2:14" x14ac:dyDescent="0.35">
      <c r="B30">
        <v>10</v>
      </c>
      <c r="E30" t="s">
        <v>58</v>
      </c>
      <c r="F30">
        <f>SUM(B30:B32)</f>
        <v>63</v>
      </c>
    </row>
    <row r="31" spans="2:14" x14ac:dyDescent="0.35">
      <c r="B31">
        <v>6</v>
      </c>
      <c r="E31" t="s">
        <v>58</v>
      </c>
    </row>
    <row r="32" spans="2:14" x14ac:dyDescent="0.35">
      <c r="B32">
        <v>47</v>
      </c>
      <c r="D32">
        <v>0</v>
      </c>
      <c r="E32" s="14" t="s">
        <v>58</v>
      </c>
    </row>
    <row r="33" spans="1:6" x14ac:dyDescent="0.35">
      <c r="E33" s="14"/>
    </row>
    <row r="34" spans="1:6" x14ac:dyDescent="0.35">
      <c r="D34">
        <v>42</v>
      </c>
      <c r="E34" s="14" t="s">
        <v>41</v>
      </c>
      <c r="F34">
        <f>SUM(D34:D35)</f>
        <v>72</v>
      </c>
    </row>
    <row r="35" spans="1:6" x14ac:dyDescent="0.35">
      <c r="A35">
        <v>20</v>
      </c>
      <c r="D35">
        <v>30</v>
      </c>
      <c r="E35" s="25" t="s">
        <v>41</v>
      </c>
    </row>
    <row r="36" spans="1:6" x14ac:dyDescent="0.35">
      <c r="E36" s="25"/>
    </row>
    <row r="37" spans="1:6" x14ac:dyDescent="0.35">
      <c r="D37">
        <v>300</v>
      </c>
      <c r="E37" s="14" t="s">
        <v>33</v>
      </c>
      <c r="F37">
        <f>SUM(D37:D43)</f>
        <v>895</v>
      </c>
    </row>
    <row r="38" spans="1:6" x14ac:dyDescent="0.35">
      <c r="D38">
        <v>8</v>
      </c>
      <c r="E38" s="14" t="s">
        <v>33</v>
      </c>
    </row>
    <row r="39" spans="1:6" x14ac:dyDescent="0.35">
      <c r="A39">
        <v>300</v>
      </c>
      <c r="D39" s="63">
        <v>300</v>
      </c>
      <c r="E39" s="14" t="s">
        <v>33</v>
      </c>
    </row>
    <row r="40" spans="1:6" x14ac:dyDescent="0.35">
      <c r="A40">
        <v>14</v>
      </c>
      <c r="D40">
        <v>11</v>
      </c>
      <c r="E40" s="14" t="s">
        <v>33</v>
      </c>
    </row>
    <row r="41" spans="1:6" x14ac:dyDescent="0.35">
      <c r="D41">
        <v>190</v>
      </c>
      <c r="E41" t="s">
        <v>33</v>
      </c>
    </row>
    <row r="42" spans="1:6" x14ac:dyDescent="0.35">
      <c r="A42">
        <v>59</v>
      </c>
      <c r="D42">
        <v>6</v>
      </c>
      <c r="E42" s="14" t="s">
        <v>33</v>
      </c>
    </row>
    <row r="43" spans="1:6" x14ac:dyDescent="0.35">
      <c r="A43">
        <v>40</v>
      </c>
      <c r="D43">
        <v>80</v>
      </c>
      <c r="E43" s="14" t="s">
        <v>33</v>
      </c>
    </row>
    <row r="44" spans="1:6" x14ac:dyDescent="0.35">
      <c r="E44" s="25"/>
    </row>
    <row r="45" spans="1:6" x14ac:dyDescent="0.35">
      <c r="A45">
        <v>6</v>
      </c>
      <c r="D45">
        <v>2</v>
      </c>
      <c r="E45" t="s">
        <v>71</v>
      </c>
      <c r="F45">
        <f>D45</f>
        <v>2</v>
      </c>
    </row>
    <row r="47" spans="1:6" x14ac:dyDescent="0.35">
      <c r="A47">
        <v>650</v>
      </c>
      <c r="D47">
        <v>150</v>
      </c>
      <c r="E47" t="s">
        <v>24</v>
      </c>
      <c r="F47">
        <f>SUM(D47:D56)</f>
        <v>1388</v>
      </c>
    </row>
    <row r="48" spans="1:6" x14ac:dyDescent="0.35">
      <c r="D48" s="63">
        <v>910</v>
      </c>
      <c r="E48" s="14" t="s">
        <v>24</v>
      </c>
    </row>
    <row r="49" spans="1:6" x14ac:dyDescent="0.35">
      <c r="A49">
        <v>60</v>
      </c>
      <c r="D49">
        <v>140</v>
      </c>
      <c r="E49" s="14" t="s">
        <v>24</v>
      </c>
    </row>
    <row r="50" spans="1:6" x14ac:dyDescent="0.35">
      <c r="D50">
        <v>50</v>
      </c>
      <c r="E50" t="s">
        <v>24</v>
      </c>
    </row>
    <row r="51" spans="1:6" x14ac:dyDescent="0.35">
      <c r="D51">
        <v>41</v>
      </c>
      <c r="E51" t="s">
        <v>24</v>
      </c>
    </row>
    <row r="52" spans="1:6" x14ac:dyDescent="0.35">
      <c r="D52">
        <v>43</v>
      </c>
      <c r="E52" s="14" t="s">
        <v>24</v>
      </c>
    </row>
    <row r="53" spans="1:6" x14ac:dyDescent="0.35">
      <c r="A53">
        <v>12</v>
      </c>
      <c r="D53">
        <v>4</v>
      </c>
      <c r="E53" s="14" t="s">
        <v>24</v>
      </c>
    </row>
    <row r="54" spans="1:6" x14ac:dyDescent="0.35">
      <c r="A54">
        <v>25</v>
      </c>
      <c r="D54">
        <v>25</v>
      </c>
      <c r="E54" t="s">
        <v>24</v>
      </c>
    </row>
    <row r="55" spans="1:6" x14ac:dyDescent="0.35">
      <c r="A55">
        <v>15</v>
      </c>
      <c r="D55">
        <v>15</v>
      </c>
      <c r="E55" s="25" t="s">
        <v>24</v>
      </c>
    </row>
    <row r="56" spans="1:6" x14ac:dyDescent="0.35">
      <c r="A56">
        <v>70</v>
      </c>
      <c r="D56">
        <v>10</v>
      </c>
      <c r="E56" s="14" t="s">
        <v>24</v>
      </c>
    </row>
    <row r="57" spans="1:6" x14ac:dyDescent="0.35">
      <c r="E57" s="14"/>
    </row>
    <row r="58" spans="1:6" x14ac:dyDescent="0.35">
      <c r="A58">
        <v>500</v>
      </c>
      <c r="D58">
        <v>365</v>
      </c>
      <c r="E58" s="14" t="s">
        <v>29</v>
      </c>
      <c r="F58">
        <f>SUM(D58:D62)</f>
        <v>604</v>
      </c>
    </row>
    <row r="59" spans="1:6" x14ac:dyDescent="0.35">
      <c r="A59">
        <v>20</v>
      </c>
      <c r="D59">
        <v>10</v>
      </c>
      <c r="E59" s="14" t="s">
        <v>29</v>
      </c>
    </row>
    <row r="60" spans="1:6" x14ac:dyDescent="0.35">
      <c r="A60">
        <v>430</v>
      </c>
      <c r="D60">
        <v>150</v>
      </c>
      <c r="E60" s="14" t="s">
        <v>29</v>
      </c>
    </row>
    <row r="61" spans="1:6" x14ac:dyDescent="0.35">
      <c r="A61">
        <v>60</v>
      </c>
      <c r="D61">
        <v>41</v>
      </c>
      <c r="E61" s="14" t="s">
        <v>82</v>
      </c>
    </row>
    <row r="62" spans="1:6" x14ac:dyDescent="0.35">
      <c r="A62">
        <v>30</v>
      </c>
      <c r="D62">
        <v>38</v>
      </c>
      <c r="E62" s="25" t="s">
        <v>82</v>
      </c>
    </row>
    <row r="63" spans="1:6" x14ac:dyDescent="0.35">
      <c r="E63" s="25"/>
    </row>
    <row r="64" spans="1:6" x14ac:dyDescent="0.35">
      <c r="D64">
        <v>950</v>
      </c>
      <c r="E64" t="s">
        <v>27</v>
      </c>
      <c r="F64">
        <f>SUM(D64:D69)</f>
        <v>1671</v>
      </c>
    </row>
    <row r="65" spans="1:5" x14ac:dyDescent="0.35">
      <c r="D65" s="63">
        <v>450</v>
      </c>
      <c r="E65" s="63" t="s">
        <v>27</v>
      </c>
    </row>
    <row r="66" spans="1:5" x14ac:dyDescent="0.35">
      <c r="A66">
        <v>65</v>
      </c>
      <c r="D66">
        <v>103</v>
      </c>
      <c r="E66" s="14" t="s">
        <v>27</v>
      </c>
    </row>
    <row r="67" spans="1:5" x14ac:dyDescent="0.35">
      <c r="A67">
        <v>60</v>
      </c>
      <c r="D67">
        <v>140</v>
      </c>
      <c r="E67" s="14" t="s">
        <v>27</v>
      </c>
    </row>
    <row r="68" spans="1:5" x14ac:dyDescent="0.35">
      <c r="A68">
        <v>65</v>
      </c>
      <c r="D68">
        <v>5</v>
      </c>
      <c r="E68" s="25" t="s">
        <v>27</v>
      </c>
    </row>
    <row r="69" spans="1:5" x14ac:dyDescent="0.35">
      <c r="A69">
        <v>7</v>
      </c>
      <c r="D69">
        <v>23</v>
      </c>
      <c r="E69" s="14" t="s">
        <v>27</v>
      </c>
    </row>
    <row r="70" spans="1:5" x14ac:dyDescent="0.35">
      <c r="A70">
        <v>200</v>
      </c>
      <c r="E70" s="14"/>
    </row>
    <row r="71" spans="1:5" x14ac:dyDescent="0.35">
      <c r="E71" s="25"/>
    </row>
    <row r="73" spans="1:5" x14ac:dyDescent="0.35">
      <c r="E73" s="14"/>
    </row>
    <row r="76" spans="1:5" x14ac:dyDescent="0.35">
      <c r="E76" s="25"/>
    </row>
    <row r="77" spans="1:5" x14ac:dyDescent="0.35">
      <c r="E77" s="14"/>
    </row>
    <row r="78" spans="1:5" x14ac:dyDescent="0.35">
      <c r="A78">
        <v>225</v>
      </c>
      <c r="E78" s="25"/>
    </row>
    <row r="79" spans="1:5" x14ac:dyDescent="0.35">
      <c r="E79" s="14"/>
    </row>
    <row r="80" spans="1:5" x14ac:dyDescent="0.35">
      <c r="E80" s="14"/>
    </row>
    <row r="81" spans="1:5" x14ac:dyDescent="0.35">
      <c r="E81" s="25"/>
    </row>
    <row r="82" spans="1:5" x14ac:dyDescent="0.35">
      <c r="E82" s="14"/>
    </row>
    <row r="83" spans="1:5" x14ac:dyDescent="0.35">
      <c r="E83" s="25"/>
    </row>
    <row r="85" spans="1:5" x14ac:dyDescent="0.35">
      <c r="E85" s="14"/>
    </row>
    <row r="86" spans="1:5" x14ac:dyDescent="0.35">
      <c r="E86" s="14"/>
    </row>
    <row r="87" spans="1:5" x14ac:dyDescent="0.35">
      <c r="E87" s="14"/>
    </row>
    <row r="88" spans="1:5" x14ac:dyDescent="0.35">
      <c r="E88" s="25"/>
    </row>
    <row r="89" spans="1:5" x14ac:dyDescent="0.35">
      <c r="A89">
        <v>7</v>
      </c>
    </row>
    <row r="90" spans="1:5" x14ac:dyDescent="0.35">
      <c r="A90">
        <v>4</v>
      </c>
      <c r="E90" s="14"/>
    </row>
    <row r="91" spans="1:5" x14ac:dyDescent="0.35">
      <c r="A91">
        <v>11</v>
      </c>
      <c r="E91" s="25"/>
    </row>
    <row r="93" spans="1:5" x14ac:dyDescent="0.35">
      <c r="E93" s="14"/>
    </row>
    <row r="94" spans="1:5" x14ac:dyDescent="0.35">
      <c r="E94" s="25"/>
    </row>
    <row r="95" spans="1:5" x14ac:dyDescent="0.35">
      <c r="A95">
        <v>20</v>
      </c>
      <c r="E95" s="14"/>
    </row>
    <row r="96" spans="1:5" x14ac:dyDescent="0.35">
      <c r="A96">
        <v>5</v>
      </c>
      <c r="E96" s="14"/>
    </row>
    <row r="97" spans="1:5" x14ac:dyDescent="0.35">
      <c r="A97">
        <v>21</v>
      </c>
      <c r="E97" s="14"/>
    </row>
    <row r="98" spans="1:5" x14ac:dyDescent="0.35">
      <c r="A98">
        <v>12</v>
      </c>
    </row>
    <row r="99" spans="1:5" x14ac:dyDescent="0.35">
      <c r="A99">
        <v>3</v>
      </c>
      <c r="E99" s="14"/>
    </row>
    <row r="100" spans="1:5" x14ac:dyDescent="0.35">
      <c r="E100" s="25"/>
    </row>
    <row r="101" spans="1:5" x14ac:dyDescent="0.35">
      <c r="A101">
        <v>50</v>
      </c>
      <c r="E101" s="14"/>
    </row>
    <row r="102" spans="1:5" x14ac:dyDescent="0.35">
      <c r="A102">
        <v>12</v>
      </c>
    </row>
    <row r="103" spans="1:5" x14ac:dyDescent="0.35">
      <c r="A103">
        <v>75</v>
      </c>
      <c r="E103" s="25"/>
    </row>
    <row r="104" spans="1:5" x14ac:dyDescent="0.35">
      <c r="A104">
        <v>170</v>
      </c>
      <c r="E104" s="25"/>
    </row>
    <row r="105" spans="1:5" x14ac:dyDescent="0.35">
      <c r="E105" s="14"/>
    </row>
    <row r="106" spans="1:5" x14ac:dyDescent="0.35">
      <c r="E106" s="14"/>
    </row>
    <row r="107" spans="1:5" x14ac:dyDescent="0.35">
      <c r="A107">
        <v>10</v>
      </c>
      <c r="E107" s="25"/>
    </row>
    <row r="108" spans="1:5" x14ac:dyDescent="0.35">
      <c r="E108" s="14"/>
    </row>
    <row r="109" spans="1:5" x14ac:dyDescent="0.35">
      <c r="E109" s="14"/>
    </row>
    <row r="110" spans="1:5" x14ac:dyDescent="0.35">
      <c r="A110">
        <v>7</v>
      </c>
      <c r="D110">
        <v>0</v>
      </c>
      <c r="E110" s="14"/>
    </row>
    <row r="111" spans="1:5" x14ac:dyDescent="0.35">
      <c r="A111" t="s">
        <v>72</v>
      </c>
      <c r="D111" t="s">
        <v>47</v>
      </c>
      <c r="E111" s="14"/>
    </row>
    <row r="112" spans="1:5" x14ac:dyDescent="0.35">
      <c r="A112">
        <v>3</v>
      </c>
      <c r="D112">
        <v>0</v>
      </c>
      <c r="E112" s="25"/>
    </row>
    <row r="113" spans="1:5" x14ac:dyDescent="0.35">
      <c r="A113">
        <v>35</v>
      </c>
      <c r="E113" s="25"/>
    </row>
    <row r="114" spans="1:5" x14ac:dyDescent="0.35">
      <c r="E114" s="14"/>
    </row>
    <row r="115" spans="1:5" x14ac:dyDescent="0.35">
      <c r="A115">
        <v>60</v>
      </c>
      <c r="E115" s="14"/>
    </row>
    <row r="116" spans="1:5" x14ac:dyDescent="0.35">
      <c r="E116" s="14"/>
    </row>
    <row r="117" spans="1:5" x14ac:dyDescent="0.35">
      <c r="A117">
        <v>17</v>
      </c>
      <c r="E117" s="25"/>
    </row>
    <row r="118" spans="1:5" x14ac:dyDescent="0.35">
      <c r="A118">
        <v>52</v>
      </c>
    </row>
  </sheetData>
  <sortState xmlns:xlrd2="http://schemas.microsoft.com/office/spreadsheetml/2017/richdata2" ref="L13:M43">
    <sortCondition descending="1" ref="M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DAEF-688C-45D6-8394-31CFC44850F0}">
  <dimension ref="A1:R31"/>
  <sheetViews>
    <sheetView tabSelected="1" workbookViewId="0">
      <selection activeCell="D6" sqref="D6"/>
    </sheetView>
  </sheetViews>
  <sheetFormatPr defaultRowHeight="14.5" x14ac:dyDescent="0.35"/>
  <cols>
    <col min="1" max="1" width="11.7265625" customWidth="1"/>
    <col min="3" max="3" width="9.453125" customWidth="1"/>
    <col min="5" max="5" width="9" customWidth="1"/>
    <col min="6" max="6" width="8.81640625" customWidth="1"/>
    <col min="7" max="7" width="15.08984375" customWidth="1"/>
    <col min="8" max="8" width="5.36328125" customWidth="1"/>
    <col min="9" max="9" width="7.7265625" customWidth="1"/>
    <col min="10" max="10" width="1.6328125" customWidth="1"/>
    <col min="11" max="11" width="12.7265625" customWidth="1"/>
    <col min="12" max="12" width="8.6328125" customWidth="1"/>
    <col min="13" max="14" width="9.08984375" bestFit="1" customWidth="1"/>
    <col min="17" max="17" width="10.7265625" customWidth="1"/>
    <col min="19" max="19" width="11.08984375" bestFit="1" customWidth="1"/>
  </cols>
  <sheetData>
    <row r="1" spans="1:18" ht="15.5" x14ac:dyDescent="0.35">
      <c r="A1" s="66" t="s">
        <v>122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O1" s="36">
        <f>K14+K6</f>
        <v>36069.835654529998</v>
      </c>
      <c r="P1" t="s">
        <v>111</v>
      </c>
    </row>
    <row r="2" spans="1:18" ht="12" customHeight="1" x14ac:dyDescent="0.35">
      <c r="A2" s="26"/>
      <c r="B2" s="26"/>
      <c r="C2" s="26"/>
      <c r="D2" s="26"/>
      <c r="E2" s="26"/>
      <c r="F2" s="26"/>
      <c r="G2" s="26"/>
      <c r="H2" s="26"/>
      <c r="I2" s="27"/>
      <c r="J2" s="27"/>
      <c r="K2" s="27"/>
      <c r="L2" s="27"/>
    </row>
    <row r="3" spans="1:18" x14ac:dyDescent="0.35">
      <c r="A3" s="28" t="s">
        <v>90</v>
      </c>
      <c r="B3" s="29"/>
      <c r="C3" s="29"/>
      <c r="D3" s="29"/>
      <c r="E3" s="29"/>
      <c r="F3" s="67" t="s">
        <v>91</v>
      </c>
      <c r="G3" s="67"/>
      <c r="H3" s="67"/>
      <c r="I3" s="67"/>
      <c r="J3" s="27"/>
      <c r="K3" s="28" t="s">
        <v>117</v>
      </c>
      <c r="L3" s="29"/>
      <c r="P3" t="s">
        <v>87</v>
      </c>
      <c r="Q3" t="s">
        <v>86</v>
      </c>
      <c r="R3" t="s">
        <v>88</v>
      </c>
    </row>
    <row r="4" spans="1:18" x14ac:dyDescent="0.35">
      <c r="A4" s="26" t="s">
        <v>124</v>
      </c>
      <c r="B4" s="27"/>
      <c r="C4" s="27"/>
      <c r="D4" s="27"/>
      <c r="E4" s="27"/>
      <c r="F4" s="30" t="s">
        <v>92</v>
      </c>
      <c r="G4" s="30" t="s">
        <v>93</v>
      </c>
      <c r="H4" s="27"/>
      <c r="I4" s="31">
        <f>36070*P5</f>
        <v>29337.355575065849</v>
      </c>
      <c r="J4" s="27"/>
      <c r="K4" s="27"/>
      <c r="L4" s="27"/>
      <c r="P4">
        <f>'Sorted by Type'!I3</f>
        <v>4632</v>
      </c>
      <c r="Q4">
        <f>'Sorted by Type'!H3</f>
        <v>1063</v>
      </c>
      <c r="R4">
        <v>63</v>
      </c>
    </row>
    <row r="5" spans="1:18" x14ac:dyDescent="0.35">
      <c r="A5" s="27"/>
      <c r="B5" t="s">
        <v>97</v>
      </c>
      <c r="C5" s="27"/>
      <c r="D5" s="27"/>
      <c r="E5" s="27"/>
      <c r="F5" s="32">
        <v>1388</v>
      </c>
      <c r="G5" s="33">
        <v>0.29965457685664937</v>
      </c>
      <c r="H5" s="27"/>
      <c r="I5" s="34">
        <f>I4*G5</f>
        <v>8791.0728709394207</v>
      </c>
      <c r="J5" s="27"/>
      <c r="K5" s="27"/>
      <c r="L5" s="27"/>
      <c r="P5" s="52">
        <f>P4/R6</f>
        <v>0.81334503950834069</v>
      </c>
      <c r="Q5" s="52">
        <f>Q4/R6</f>
        <v>0.18665496049165936</v>
      </c>
    </row>
    <row r="6" spans="1:18" x14ac:dyDescent="0.35">
      <c r="A6" s="27"/>
      <c r="B6" t="s">
        <v>94</v>
      </c>
      <c r="C6" s="27"/>
      <c r="D6" s="27"/>
      <c r="E6" s="27"/>
      <c r="F6" s="32">
        <v>1671</v>
      </c>
      <c r="G6" s="33">
        <v>0.36075129533678757</v>
      </c>
      <c r="H6" s="27"/>
      <c r="I6" s="34">
        <f>I4*G6</f>
        <v>10583.489025460931</v>
      </c>
      <c r="J6" s="27"/>
      <c r="K6" s="35">
        <v>2865</v>
      </c>
      <c r="L6" s="27"/>
      <c r="O6" t="s">
        <v>89</v>
      </c>
      <c r="R6">
        <v>5695</v>
      </c>
    </row>
    <row r="7" spans="1:18" x14ac:dyDescent="0.35">
      <c r="A7" s="27"/>
      <c r="B7" t="s">
        <v>96</v>
      </c>
      <c r="C7" s="27"/>
      <c r="D7" s="27"/>
      <c r="E7" s="27"/>
      <c r="F7" s="32">
        <v>895</v>
      </c>
      <c r="G7" s="33">
        <v>0.19322107081174439</v>
      </c>
      <c r="H7" s="27"/>
      <c r="I7" s="34">
        <f>I4*G7</f>
        <v>5668.5952589991221</v>
      </c>
      <c r="J7" s="27"/>
      <c r="K7" s="27"/>
      <c r="L7" s="27"/>
    </row>
    <row r="8" spans="1:18" x14ac:dyDescent="0.35">
      <c r="A8" s="27"/>
      <c r="B8" t="s">
        <v>95</v>
      </c>
      <c r="C8" s="27"/>
      <c r="D8" s="27"/>
      <c r="E8" s="27"/>
      <c r="F8" s="32">
        <v>604</v>
      </c>
      <c r="G8" s="33">
        <v>0.1303972366148532</v>
      </c>
      <c r="H8" s="27"/>
      <c r="I8" s="34">
        <f>I4*G8</f>
        <v>3825.5100965759439</v>
      </c>
      <c r="J8" s="27"/>
      <c r="K8" s="27"/>
      <c r="L8" s="27"/>
      <c r="N8" s="36"/>
    </row>
    <row r="9" spans="1:18" x14ac:dyDescent="0.35">
      <c r="A9" s="27"/>
      <c r="B9" t="s">
        <v>100</v>
      </c>
      <c r="C9" s="27"/>
      <c r="D9" s="27"/>
      <c r="E9" s="27"/>
      <c r="F9" s="32">
        <v>72</v>
      </c>
      <c r="G9" s="33">
        <v>1.5544041450777202E-2</v>
      </c>
      <c r="H9" s="27"/>
      <c r="I9" s="34">
        <f>I4*G9</f>
        <v>456.02107111501317</v>
      </c>
      <c r="J9" s="27"/>
      <c r="K9" s="27"/>
      <c r="L9" s="27"/>
      <c r="M9" s="37"/>
    </row>
    <row r="10" spans="1:18" x14ac:dyDescent="0.35">
      <c r="A10" s="27"/>
      <c r="B10" t="s">
        <v>98</v>
      </c>
      <c r="C10" s="27"/>
      <c r="D10" s="27"/>
      <c r="E10" s="27"/>
      <c r="F10" s="32">
        <v>2</v>
      </c>
      <c r="G10" s="38">
        <v>4.3177892918825559E-4</v>
      </c>
      <c r="H10" s="27"/>
      <c r="I10" s="34">
        <f>I4*G10</f>
        <v>12.667251975417033</v>
      </c>
      <c r="J10" s="27"/>
      <c r="K10" s="27"/>
      <c r="L10" s="27"/>
    </row>
    <row r="11" spans="1:18" ht="6.5" customHeight="1" x14ac:dyDescent="0.35">
      <c r="A11" s="27"/>
      <c r="B11" s="27"/>
      <c r="C11" s="27"/>
      <c r="D11" s="27"/>
      <c r="E11" s="27"/>
      <c r="F11" s="32"/>
      <c r="G11" s="33"/>
      <c r="H11" s="27"/>
      <c r="I11" s="27"/>
      <c r="J11" s="27"/>
      <c r="K11" s="27"/>
      <c r="L11" s="27"/>
    </row>
    <row r="12" spans="1:18" x14ac:dyDescent="0.35">
      <c r="A12" s="26" t="s">
        <v>126</v>
      </c>
      <c r="B12" s="26"/>
      <c r="C12" s="26"/>
      <c r="D12" s="26"/>
      <c r="E12" s="26"/>
      <c r="F12" s="39"/>
      <c r="G12" s="40"/>
      <c r="H12" s="27"/>
      <c r="I12" s="27"/>
      <c r="J12" s="27"/>
      <c r="K12" s="27"/>
      <c r="L12" s="27"/>
      <c r="N12" s="50"/>
    </row>
    <row r="13" spans="1:18" ht="8" customHeight="1" x14ac:dyDescent="0.35">
      <c r="A13" s="26"/>
      <c r="B13" s="26"/>
      <c r="C13" s="26"/>
      <c r="D13" s="26"/>
      <c r="E13" s="26"/>
      <c r="F13" s="39"/>
      <c r="G13" s="26"/>
      <c r="H13" s="27"/>
      <c r="I13" s="27"/>
      <c r="J13" s="27"/>
      <c r="K13" s="27"/>
      <c r="L13" s="27"/>
    </row>
    <row r="14" spans="1:18" x14ac:dyDescent="0.35">
      <c r="A14" s="26" t="s">
        <v>125</v>
      </c>
      <c r="B14" s="27"/>
      <c r="C14" s="27"/>
      <c r="D14" s="27"/>
      <c r="E14" s="27"/>
      <c r="F14" s="39" t="s">
        <v>92</v>
      </c>
      <c r="G14" s="30" t="s">
        <v>93</v>
      </c>
      <c r="H14" s="27"/>
      <c r="I14" s="31">
        <f>36070*Q5</f>
        <v>6732.644424934153</v>
      </c>
      <c r="J14" s="27"/>
      <c r="K14" s="41">
        <f>K16+K22</f>
        <v>33204.835654529998</v>
      </c>
      <c r="L14" s="27"/>
      <c r="O14" t="s">
        <v>112</v>
      </c>
      <c r="P14" t="s">
        <v>123</v>
      </c>
      <c r="Q14" s="53">
        <f>63/9265</f>
        <v>6.799784133837021E-3</v>
      </c>
      <c r="R14" s="47">
        <f>210691*Q14</f>
        <v>1432.6533189422557</v>
      </c>
    </row>
    <row r="15" spans="1:18" x14ac:dyDescent="0.35">
      <c r="A15" s="27"/>
      <c r="B15" s="27" t="s">
        <v>97</v>
      </c>
      <c r="C15" s="27"/>
      <c r="D15" s="27"/>
      <c r="E15" s="27"/>
      <c r="F15" s="32">
        <v>703</v>
      </c>
      <c r="G15" s="33">
        <v>0.66133584195672623</v>
      </c>
      <c r="H15" s="27"/>
      <c r="I15" s="42">
        <f>I14*G15</f>
        <v>4452.5390693590871</v>
      </c>
      <c r="J15" s="27"/>
      <c r="K15" s="27"/>
      <c r="L15" s="27"/>
      <c r="O15" t="s">
        <v>113</v>
      </c>
    </row>
    <row r="16" spans="1:18" x14ac:dyDescent="0.35">
      <c r="A16" s="27"/>
      <c r="B16" s="27" t="s">
        <v>94</v>
      </c>
      <c r="C16" s="27"/>
      <c r="D16" s="27"/>
      <c r="E16" s="27"/>
      <c r="F16" s="32">
        <v>127</v>
      </c>
      <c r="G16" s="33">
        <v>0.11947318908748825</v>
      </c>
      <c r="H16" s="27"/>
      <c r="I16" s="42">
        <f>I14*G16</f>
        <v>804.37050043898159</v>
      </c>
      <c r="J16" s="27"/>
      <c r="K16" s="43">
        <v>31730</v>
      </c>
      <c r="L16" s="27"/>
      <c r="N16" s="36"/>
      <c r="O16" t="s">
        <v>115</v>
      </c>
    </row>
    <row r="17" spans="1:15" x14ac:dyDescent="0.35">
      <c r="A17" s="27"/>
      <c r="B17" s="27" t="s">
        <v>99</v>
      </c>
      <c r="C17" s="27"/>
      <c r="D17" s="27"/>
      <c r="E17" s="27"/>
      <c r="F17" s="32">
        <v>75</v>
      </c>
      <c r="G17" s="33">
        <v>7.0555032925682035E-2</v>
      </c>
      <c r="H17" s="27"/>
      <c r="I17" s="42">
        <f>I14*G17</f>
        <v>475.02194907813873</v>
      </c>
      <c r="J17" s="27"/>
      <c r="K17" s="27"/>
      <c r="L17" s="27"/>
      <c r="O17" t="s">
        <v>114</v>
      </c>
    </row>
    <row r="18" spans="1:15" x14ac:dyDescent="0.35">
      <c r="A18" s="27"/>
      <c r="B18" s="27" t="s">
        <v>100</v>
      </c>
      <c r="C18" s="27"/>
      <c r="D18" s="27"/>
      <c r="E18" s="27"/>
      <c r="F18" s="32">
        <v>70</v>
      </c>
      <c r="G18" s="33">
        <v>6.5851364063969894E-2</v>
      </c>
      <c r="H18" s="27"/>
      <c r="I18" s="42">
        <f>I14*G18</f>
        <v>443.35381913959611</v>
      </c>
      <c r="J18" s="27"/>
      <c r="K18" s="27"/>
      <c r="L18" s="27"/>
    </row>
    <row r="19" spans="1:15" x14ac:dyDescent="0.35">
      <c r="A19" s="27"/>
      <c r="B19" s="27" t="s">
        <v>96</v>
      </c>
      <c r="C19" s="27"/>
      <c r="D19" s="27"/>
      <c r="E19" s="27"/>
      <c r="F19" s="32">
        <v>60</v>
      </c>
      <c r="G19" s="33">
        <v>5.6444026340545628E-2</v>
      </c>
      <c r="H19" s="27"/>
      <c r="I19" s="42">
        <f>I14*G19</f>
        <v>380.01755926251099</v>
      </c>
      <c r="J19" s="27"/>
      <c r="K19" s="27"/>
      <c r="L19" s="27"/>
    </row>
    <row r="20" spans="1:15" x14ac:dyDescent="0.35">
      <c r="A20" s="27"/>
      <c r="B20" s="27" t="s">
        <v>101</v>
      </c>
      <c r="C20" s="27"/>
      <c r="D20" s="27"/>
      <c r="E20" s="27"/>
      <c r="F20" s="32">
        <v>20</v>
      </c>
      <c r="G20" s="33">
        <v>1.881467544684854E-2</v>
      </c>
      <c r="H20" s="27"/>
      <c r="I20" s="42">
        <f>I14*G20</f>
        <v>126.67251975417032</v>
      </c>
      <c r="J20" s="27"/>
      <c r="K20" s="27"/>
      <c r="L20" s="27"/>
    </row>
    <row r="21" spans="1:15" x14ac:dyDescent="0.35">
      <c r="A21" s="27"/>
      <c r="B21" s="27" t="s">
        <v>102</v>
      </c>
      <c r="C21" s="27"/>
      <c r="D21" s="27"/>
      <c r="E21" s="27"/>
      <c r="F21" s="32">
        <v>8</v>
      </c>
      <c r="G21" s="33">
        <v>7.525870178739417E-3</v>
      </c>
      <c r="H21" s="27"/>
      <c r="I21" s="42">
        <f>I14*G21</f>
        <v>50.669007901668131</v>
      </c>
      <c r="J21" s="27"/>
      <c r="K21" s="27"/>
      <c r="L21" s="27"/>
    </row>
    <row r="22" spans="1:15" x14ac:dyDescent="0.35">
      <c r="A22" s="27"/>
      <c r="B22" s="27"/>
      <c r="C22" s="27"/>
      <c r="D22" s="27"/>
      <c r="E22" s="27"/>
      <c r="F22" s="32"/>
      <c r="G22" s="44" t="s">
        <v>119</v>
      </c>
      <c r="H22" s="27"/>
      <c r="I22" s="27"/>
      <c r="J22" s="45"/>
      <c r="K22" s="35">
        <v>1474.8356545299998</v>
      </c>
      <c r="L22" s="27"/>
    </row>
    <row r="23" spans="1:15" ht="9" customHeight="1" x14ac:dyDescent="0.35">
      <c r="A23" s="27"/>
      <c r="B23" s="27"/>
      <c r="C23" s="27"/>
      <c r="D23" s="27"/>
      <c r="E23" s="27"/>
      <c r="F23" s="32"/>
      <c r="G23" s="27"/>
      <c r="H23" s="27"/>
      <c r="I23" s="27"/>
      <c r="J23" s="46"/>
      <c r="K23" s="35"/>
      <c r="L23" s="27"/>
    </row>
    <row r="24" spans="1:15" x14ac:dyDescent="0.35">
      <c r="A24" s="26" t="s">
        <v>110</v>
      </c>
      <c r="B24" s="27"/>
      <c r="C24" s="27"/>
      <c r="D24" s="27"/>
      <c r="E24" s="27"/>
      <c r="F24" s="32">
        <v>63</v>
      </c>
      <c r="G24" s="33">
        <v>1</v>
      </c>
      <c r="H24" s="27"/>
      <c r="I24" s="42">
        <f>210691*0.0068</f>
        <v>1432.6987999999999</v>
      </c>
      <c r="J24" s="27"/>
      <c r="K24" s="27">
        <v>0</v>
      </c>
      <c r="L24" s="27"/>
    </row>
    <row r="26" spans="1:15" x14ac:dyDescent="0.35">
      <c r="I26" s="36"/>
    </row>
    <row r="27" spans="1:15" x14ac:dyDescent="0.35">
      <c r="A27" t="s">
        <v>118</v>
      </c>
    </row>
    <row r="28" spans="1:15" x14ac:dyDescent="0.35">
      <c r="A28" s="47">
        <v>31730.035653173996</v>
      </c>
      <c r="B28" t="s">
        <v>104</v>
      </c>
    </row>
    <row r="29" spans="1:15" x14ac:dyDescent="0.35">
      <c r="A29" s="47">
        <v>2865.3949859439995</v>
      </c>
      <c r="B29" t="s">
        <v>105</v>
      </c>
    </row>
    <row r="30" spans="1:15" x14ac:dyDescent="0.35">
      <c r="A30" s="51">
        <v>1474.8356545299998</v>
      </c>
      <c r="B30" t="s">
        <v>103</v>
      </c>
    </row>
    <row r="31" spans="1:15" x14ac:dyDescent="0.35">
      <c r="A31" s="36">
        <f>SUM(A28:A30)</f>
        <v>36070.26629364799</v>
      </c>
      <c r="I31" s="47"/>
    </row>
  </sheetData>
  <mergeCells count="2">
    <mergeCell ref="A1:L1"/>
    <mergeCell ref="F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PSU Matched Data</vt:lpstr>
      <vt:lpstr>Sorted by Type</vt:lpstr>
      <vt:lpstr>Extrapolation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Tesler, Theodore</dc:creator>
  <cp:lastModifiedBy>Jackie Pickford</cp:lastModifiedBy>
  <dcterms:created xsi:type="dcterms:W3CDTF">2022-11-01T19:53:25Z</dcterms:created>
  <dcterms:modified xsi:type="dcterms:W3CDTF">2022-11-08T17:18:42Z</dcterms:modified>
</cp:coreProperties>
</file>