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5180" windowHeight="8835"/>
  </bookViews>
  <sheets>
    <sheet name="Legumes &amp; Leg-Grass Mixture " sheetId="4" r:id="rId1"/>
    <sheet name="Species Updates " sheetId="3" r:id="rId2"/>
    <sheet name="VA Tech Sm Gr For Var Trial Ex." sheetId="5" r:id="rId3"/>
  </sheets>
  <calcPr calcId="125725"/>
</workbook>
</file>

<file path=xl/calcChain.xml><?xml version="1.0" encoding="utf-8"?>
<calcChain xmlns="http://schemas.openxmlformats.org/spreadsheetml/2006/main">
  <c r="P28" i="4"/>
  <c r="G16" i="5"/>
  <c r="K16" s="1"/>
  <c r="E16"/>
  <c r="H16" s="1"/>
  <c r="G15"/>
  <c r="K15" s="1"/>
  <c r="E15"/>
  <c r="H15" s="1"/>
  <c r="K13"/>
  <c r="G13"/>
  <c r="E13"/>
  <c r="H13" s="1"/>
  <c r="G12"/>
  <c r="K12" s="1"/>
  <c r="E12"/>
  <c r="H12" s="1"/>
  <c r="K11"/>
  <c r="G11"/>
  <c r="E11"/>
  <c r="H11" s="1"/>
  <c r="J11" s="1"/>
  <c r="G10"/>
  <c r="K10" s="1"/>
  <c r="E10"/>
  <c r="H10" s="1"/>
  <c r="J10" s="1"/>
  <c r="K8"/>
  <c r="G8"/>
  <c r="E8"/>
  <c r="H8" s="1"/>
  <c r="J8" s="1"/>
  <c r="G6"/>
  <c r="K6" s="1"/>
  <c r="E6"/>
  <c r="H6" s="1"/>
  <c r="J6" s="1"/>
  <c r="J12" l="1"/>
  <c r="J13"/>
  <c r="J15"/>
  <c r="J16"/>
  <c r="K18" i="4" l="1"/>
  <c r="I18"/>
  <c r="F18"/>
  <c r="Q17"/>
  <c r="P17"/>
  <c r="M17"/>
  <c r="Q16"/>
  <c r="Q18" s="1"/>
  <c r="P16"/>
  <c r="P18" s="1"/>
  <c r="M16"/>
  <c r="M18" s="1"/>
  <c r="J6"/>
  <c r="I6"/>
  <c r="P6" s="1"/>
  <c r="H6"/>
  <c r="O6" s="1"/>
  <c r="F6"/>
  <c r="M6" s="1"/>
  <c r="J5"/>
  <c r="J7" s="1"/>
  <c r="I5"/>
  <c r="I7" s="1"/>
  <c r="H5"/>
  <c r="H7" s="1"/>
  <c r="F5"/>
  <c r="F7" s="1"/>
  <c r="AY11" i="3"/>
  <c r="AV17"/>
  <c r="AU17"/>
  <c r="AV16"/>
  <c r="AU16"/>
  <c r="AV8"/>
  <c r="AU8"/>
  <c r="AV7"/>
  <c r="AU7"/>
  <c r="AQ17"/>
  <c r="AP17"/>
  <c r="AQ16"/>
  <c r="AP16"/>
  <c r="AQ8"/>
  <c r="AP8"/>
  <c r="AQ7"/>
  <c r="AP7"/>
  <c r="M5" i="4" l="1"/>
  <c r="M7" s="1"/>
  <c r="P5"/>
  <c r="P7" s="1"/>
  <c r="O5"/>
  <c r="O7" s="1"/>
</calcChain>
</file>

<file path=xl/sharedStrings.xml><?xml version="1.0" encoding="utf-8"?>
<sst xmlns="http://schemas.openxmlformats.org/spreadsheetml/2006/main" count="581" uniqueCount="140">
  <si>
    <t>Plt. Date</t>
  </si>
  <si>
    <t>Har. Date</t>
  </si>
  <si>
    <t>Notes</t>
  </si>
  <si>
    <t>Rye</t>
  </si>
  <si>
    <t>Ann. Ryegrass</t>
  </si>
  <si>
    <t>Hairy Vetch</t>
  </si>
  <si>
    <t xml:space="preserve">Crimson Cl. </t>
  </si>
  <si>
    <t>Weeds</t>
  </si>
  <si>
    <t>Shipley, P.R., J.J.Meisinger, and A.M. Decker. 1992.</t>
  </si>
  <si>
    <t>Conserving residual corn fertilizer nitrogen with winter</t>
  </si>
  <si>
    <t>cover crops. Agron. J. 84(5): 869-876.</t>
  </si>
  <si>
    <t xml:space="preserve">336 kg N/ha 15N fert corn,  stalks disked 2X then NT plt, </t>
  </si>
  <si>
    <t>Abruzzi rye, Marshall ryegrass, Dixie Crimson Clover,</t>
  </si>
  <si>
    <t xml:space="preserve">No fall fert N, four covers and a control,  </t>
  </si>
  <si>
    <t>Sept. 22, 1986</t>
  </si>
  <si>
    <t>Oct. 5, 1987</t>
  </si>
  <si>
    <t xml:space="preserve">Above-grd 15N in covers as % of fall soil 15N, data from </t>
  </si>
  <si>
    <t>Percent Recovery of 15N in above-ground DM</t>
  </si>
  <si>
    <t>Percent Recovery relative to Rye</t>
  </si>
  <si>
    <t xml:space="preserve">Literature Citation </t>
  </si>
  <si>
    <t>Poplar Hill, MD; Lower Eastern Shore</t>
  </si>
  <si>
    <t>Hairy Vetch, and a weed control (chickweed). Used</t>
  </si>
  <si>
    <t>Table 3, Harvest II, 336 kg N/ha, 1987 &amp; 1988  divided</t>
  </si>
  <si>
    <t>by (1- (% of TN in roots) fr. p.875)</t>
  </si>
  <si>
    <t>Avg.</t>
  </si>
  <si>
    <t xml:space="preserve">Ranells, N.N. and M.G. Wagger. 1997. Nitrogen-15 </t>
  </si>
  <si>
    <t>recovery and release by rye and crimson clover cover crops.</t>
  </si>
  <si>
    <t xml:space="preserve">Soil Sci. Soc. Am. J. 61:943-948. </t>
  </si>
  <si>
    <t xml:space="preserve">drained, sandy clay loam subsoil, no water table mentioned, </t>
  </si>
  <si>
    <t xml:space="preserve">Prev. corn crop fert. @ 150 kg N/ha, field micro-plots 2mX3m </t>
  </si>
  <si>
    <r>
      <t xml:space="preserve">fert with 50 kg </t>
    </r>
    <r>
      <rPr>
        <vertAlign val="superscript"/>
        <sz val="10"/>
        <rFont val="Arial"/>
        <family val="2"/>
      </rPr>
      <t>15</t>
    </r>
    <r>
      <rPr>
        <sz val="10"/>
        <rFont val="Arial"/>
        <family val="2"/>
      </rPr>
      <t>NO</t>
    </r>
    <r>
      <rPr>
        <vertAlign val="subscript"/>
        <sz val="10"/>
        <rFont val="Arial"/>
        <family val="2"/>
      </rPr>
      <t>3</t>
    </r>
    <r>
      <rPr>
        <sz val="10"/>
        <rFont val="Arial"/>
        <family val="2"/>
      </rPr>
      <t>-N /ha from KNO</t>
    </r>
    <r>
      <rPr>
        <vertAlign val="subscript"/>
        <sz val="10"/>
        <rFont val="Arial"/>
        <family val="2"/>
      </rPr>
      <t xml:space="preserve">3 </t>
    </r>
    <r>
      <rPr>
        <sz val="10"/>
        <rFont val="Arial"/>
        <family val="2"/>
      </rPr>
      <t xml:space="preserve">approx. 1 wk after </t>
    </r>
  </si>
  <si>
    <t>Oct. 8, 1992</t>
  </si>
  <si>
    <t>Oct. 1, 1993</t>
  </si>
  <si>
    <t xml:space="preserve">planting. Species were (varieties not given) rye,  </t>
  </si>
  <si>
    <t xml:space="preserve">crimson clover, and rye + crimson clover mix. All covers </t>
  </si>
  <si>
    <t xml:space="preserve">sampled in mid-April (samples in Dec &amp; March not used due </t>
  </si>
  <si>
    <t xml:space="preserve"> ~ April 15, 1994</t>
  </si>
  <si>
    <t xml:space="preserve"> ~ April 15, 1993</t>
  </si>
  <si>
    <t xml:space="preserve">Other </t>
  </si>
  <si>
    <t xml:space="preserve">Rye-Crim Cl. Mix </t>
  </si>
  <si>
    <t>NA</t>
  </si>
  <si>
    <t xml:space="preserve">Rye </t>
  </si>
  <si>
    <t xml:space="preserve">recovery of fall applied 15N from Table 2, for 1992-93 and </t>
  </si>
  <si>
    <t>1993-94 seasons.</t>
  </si>
  <si>
    <r>
      <t xml:space="preserve">Kinston NC: Coastal Plain, </t>
    </r>
    <r>
      <rPr>
        <b/>
        <sz val="10"/>
        <rFont val="Arial"/>
        <family val="2"/>
      </rPr>
      <t>Norfolk loamy sand</t>
    </r>
    <r>
      <rPr>
        <sz val="10"/>
        <rFont val="Arial"/>
        <family val="2"/>
      </rPr>
      <t xml:space="preserve">, very well </t>
    </r>
  </si>
  <si>
    <t>See An. Ryegr. Tab</t>
  </si>
  <si>
    <t>Summary of CC N Reduction Efficiency Literature for Legumes and Legume-Grass Mixtures</t>
  </si>
  <si>
    <t xml:space="preserve"> </t>
  </si>
  <si>
    <t xml:space="preserve">Triticale </t>
  </si>
  <si>
    <t>Total Nitrogen Estimates</t>
  </si>
  <si>
    <t>Coastal Plain/Piedmont Crystalline/Karst Settings</t>
  </si>
  <si>
    <t>Seeding method:</t>
  </si>
  <si>
    <t>Drilled</t>
  </si>
  <si>
    <t>Other</t>
  </si>
  <si>
    <t>Aerial/soy</t>
  </si>
  <si>
    <t>Aerial/corn</t>
  </si>
  <si>
    <t>High Soil contact,                       drilled etc.</t>
  </si>
  <si>
    <t>Low Soil contact,                        aerial etc.</t>
  </si>
  <si>
    <t>Species:</t>
  </si>
  <si>
    <t>Wheat</t>
  </si>
  <si>
    <t>Barley</t>
  </si>
  <si>
    <t xml:space="preserve">Winter Cereals (grouped) </t>
  </si>
  <si>
    <t>Forage Radish</t>
  </si>
  <si>
    <t xml:space="preserve">Forage Radish plus grass </t>
  </si>
  <si>
    <t>Legumes (all)</t>
  </si>
  <si>
    <t>Legume plus grass mixture</t>
  </si>
  <si>
    <t>Annual Ryegrass</t>
  </si>
  <si>
    <t xml:space="preserve">Oats, Spring </t>
  </si>
  <si>
    <t>Till:</t>
  </si>
  <si>
    <t>High</t>
  </si>
  <si>
    <t>Low</t>
  </si>
  <si>
    <t>Early planting</t>
  </si>
  <si>
    <t>NA ?</t>
  </si>
  <si>
    <t>Normal planting</t>
  </si>
  <si>
    <t>Late planting</t>
  </si>
  <si>
    <t>Mesozoic Lowlands/Valley and Ridge Siliciclastic</t>
  </si>
  <si>
    <t>value = 0.158*0.45</t>
  </si>
  <si>
    <t>= 0.07</t>
  </si>
  <si>
    <t>value = Avg (0.07 &amp; 0.45) = 0.26</t>
  </si>
  <si>
    <t>value = 0.158*0.34</t>
  </si>
  <si>
    <t>= 0.05</t>
  </si>
  <si>
    <t>value = Avg (0.05 &amp; 0.34) = 0.20</t>
  </si>
  <si>
    <t xml:space="preserve">Check with NC Rye &amp; Crim Cl. Mix: </t>
  </si>
  <si>
    <t xml:space="preserve">Gabreil, J.L. and M. Quemada. 2011. Replacing bare fallow with </t>
  </si>
  <si>
    <t xml:space="preserve">Irrigated corn for grain with ~210 kg 15N/ha from enriched NH4NO3 </t>
  </si>
  <si>
    <r>
      <rPr>
        <b/>
        <sz val="10"/>
        <rFont val="Arial"/>
        <family val="2"/>
      </rPr>
      <t>Mattapex silt loam</t>
    </r>
    <r>
      <rPr>
        <sz val="10"/>
        <rFont val="Arial"/>
      </rPr>
      <t>, mod. well-drained; shallow water table,</t>
    </r>
  </si>
  <si>
    <t xml:space="preserve">cover crops in a maize cropping system: Yield, N uptake and </t>
  </si>
  <si>
    <t xml:space="preserve">followed by unfertilized covers of vetch or barley. Mediterannean climate, </t>
  </si>
  <si>
    <t>fertiliser fate. European J. Agronomy 34: 133-143.</t>
  </si>
  <si>
    <t xml:space="preserve">calcarious silt loam soil. Used micro plot, measured soil 15N after corn </t>
  </si>
  <si>
    <t xml:space="preserve">and before cover planting and 15N uptake of covers in spring, including </t>
  </si>
  <si>
    <t>roots. The 3-yr avg cover crop recovery of the fall 15N to 1.2m deep in the</t>
  </si>
  <si>
    <t xml:space="preserve">soil was vetch only 1.2% and barley 10.6%. </t>
  </si>
  <si>
    <t xml:space="preserve">Therefore, these data support the fact that legumes are quite poor </t>
  </si>
  <si>
    <t>recyclers of fall N, even in a much different climate and soil than MD.</t>
  </si>
  <si>
    <t>Feaga, J.B., J.S. Selker, P.D. Richard, and D.D. Hepmhill. 2010.</t>
  </si>
  <si>
    <t xml:space="preserve">An 11-year study of deploying a cover crop vs. fallow after vegtables in OR.  </t>
  </si>
  <si>
    <t xml:space="preserve">Long-term nitrate leaching under vegetable production with </t>
  </si>
  <si>
    <t>Vegetables were sweet corn, brocoli, or snap beans in any year with only one</t>
  </si>
  <si>
    <t xml:space="preserve">cover crops in the Pacific Northwest. Soil Sci. Soc. Am. J. </t>
  </si>
  <si>
    <t>vegetable grown each year. Had 3 N rates: none, a normal Ext. Recc. Rate, and</t>
  </si>
  <si>
    <t xml:space="preserve">74:186-195. </t>
  </si>
  <si>
    <t xml:space="preserve">one rate inbeteween. Only had one cover crop treatement each year that was </t>
  </si>
  <si>
    <t xml:space="preserve">compared to fallow each year. Cover crops were either rye, triticale, or a </t>
  </si>
  <si>
    <t xml:space="preserve">vetch-triticale mix. The cover crops were thus confounded with years and provide </t>
  </si>
  <si>
    <t xml:space="preserve">only a crude comparison of the effect of cover crops. Leaching was well monitored </t>
  </si>
  <si>
    <t>w/ large (0.31m X 0.85m) passive capillary wick lysimeterplates at a depth of 1.2m.</t>
  </si>
  <si>
    <t>to v. small harvest area). Used above-grd 15N in covers as %</t>
  </si>
  <si>
    <t xml:space="preserve">The only useful ~comparison was that the NO3-N conc. in the drainage </t>
  </si>
  <si>
    <t xml:space="preserve">below the grass covers (rye or triticale) 9-yr avg. was 34% less than w/out a </t>
  </si>
  <si>
    <t xml:space="preserve">cover, while the mix (vetch-triticale) averaged 19% less than w/out a cover.   </t>
  </si>
  <si>
    <t xml:space="preserve">So the mixture performed approx. half as well as the pure grasses. </t>
  </si>
  <si>
    <t>Blue font = literature useful for general views, but not suitable for numeric data</t>
  </si>
  <si>
    <t>Small Grain Forage Variety Test, Northern Piedmont AREC, Orange, Va 2008-2009 Boot Stage Harvest  "http://pubs.ext.vt.edu/news/cses/2009/08/article2.html"</t>
  </si>
  <si>
    <t>Harvest</t>
  </si>
  <si>
    <t>% Crude</t>
  </si>
  <si>
    <t>% TN</t>
  </si>
  <si>
    <t>DM Yield</t>
  </si>
  <si>
    <t>TN Uptake</t>
  </si>
  <si>
    <t xml:space="preserve">TN Uptake </t>
  </si>
  <si>
    <t xml:space="preserve">DM Yield </t>
  </si>
  <si>
    <t>Cultivar</t>
  </si>
  <si>
    <t>Species</t>
  </si>
  <si>
    <t xml:space="preserve">Date </t>
  </si>
  <si>
    <t xml:space="preserve">Protein </t>
  </si>
  <si>
    <t>(= CP/6.25)</t>
  </si>
  <si>
    <t>tons/ac</t>
  </si>
  <si>
    <t>kg/ ha</t>
  </si>
  <si>
    <t>kg N/ ha</t>
  </si>
  <si>
    <t>Rel. to Rye</t>
  </si>
  <si>
    <t>Thoroughbred</t>
  </si>
  <si>
    <t xml:space="preserve">Wheeler </t>
  </si>
  <si>
    <t>RSI 05 TG 105</t>
  </si>
  <si>
    <t>Triticale</t>
  </si>
  <si>
    <t>RSI XK 039 bcd</t>
  </si>
  <si>
    <t>RSI XA 956</t>
  </si>
  <si>
    <t>Trical 308</t>
  </si>
  <si>
    <t>Featherstone 176</t>
  </si>
  <si>
    <t xml:space="preserve">Jamestown </t>
  </si>
  <si>
    <t>Average (all Legumes) % Recovery Relative to Rye:</t>
  </si>
</sst>
</file>

<file path=xl/styles.xml><?xml version="1.0" encoding="utf-8"?>
<styleSheet xmlns="http://schemas.openxmlformats.org/spreadsheetml/2006/main">
  <numFmts count="3">
    <numFmt numFmtId="164" formatCode="[$-409]mmmm\ d\,\ yyyy;@"/>
    <numFmt numFmtId="165" formatCode="0.000"/>
    <numFmt numFmtId="166" formatCode="[$-409]d\-mmm\-yy;@"/>
  </numFmts>
  <fonts count="17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vertAlign val="subscript"/>
      <sz val="10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/>
      <bottom style="thin">
        <color rgb="FF0070C0"/>
      </bottom>
      <diagonal/>
    </border>
    <border>
      <left/>
      <right/>
      <top/>
      <bottom style="mediumDashed">
        <color rgb="FF0070C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85">
    <xf numFmtId="0" fontId="0" fillId="0" borderId="0" xfId="0"/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right" vertical="center"/>
    </xf>
    <xf numFmtId="0" fontId="9" fillId="2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0" fillId="2" borderId="0" xfId="0" applyFill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9" fillId="0" borderId="0" xfId="0" applyFont="1" applyFill="1" applyAlignment="1">
      <alignment horizontal="center"/>
    </xf>
    <xf numFmtId="0" fontId="9" fillId="0" borderId="0" xfId="0" applyFont="1" applyFill="1"/>
    <xf numFmtId="0" fontId="9" fillId="2" borderId="0" xfId="0" applyFont="1" applyFill="1"/>
    <xf numFmtId="2" fontId="11" fillId="3" borderId="0" xfId="0" applyNumberFormat="1" applyFont="1" applyFill="1"/>
    <xf numFmtId="0" fontId="11" fillId="0" borderId="0" xfId="0" applyFont="1" applyAlignment="1">
      <alignment horizontal="center"/>
    </xf>
    <xf numFmtId="0" fontId="10" fillId="3" borderId="0" xfId="0" applyFont="1" applyFill="1" applyAlignment="1">
      <alignment horizontal="center" vertical="center" wrapText="1"/>
    </xf>
    <xf numFmtId="0" fontId="2" fillId="0" borderId="0" xfId="1" applyFont="1"/>
    <xf numFmtId="0" fontId="4" fillId="0" borderId="0" xfId="1"/>
    <xf numFmtId="164" fontId="4" fillId="0" borderId="0" xfId="1" applyNumberFormat="1" applyAlignment="1">
      <alignment horizontal="center"/>
    </xf>
    <xf numFmtId="164" fontId="2" fillId="0" borderId="0" xfId="1" applyNumberFormat="1" applyFont="1" applyAlignment="1">
      <alignment horizontal="center"/>
    </xf>
    <xf numFmtId="0" fontId="13" fillId="0" borderId="0" xfId="1" applyFont="1"/>
    <xf numFmtId="0" fontId="2" fillId="0" borderId="1" xfId="1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14" fillId="0" borderId="4" xfId="1" applyFont="1" applyBorder="1" applyAlignment="1">
      <alignment horizontal="center"/>
    </xf>
    <xf numFmtId="164" fontId="14" fillId="0" borderId="4" xfId="1" applyNumberFormat="1" applyFont="1" applyBorder="1" applyAlignment="1">
      <alignment horizontal="center"/>
    </xf>
    <xf numFmtId="0" fontId="13" fillId="0" borderId="0" xfId="1" applyFont="1" applyAlignment="1">
      <alignment wrapText="1"/>
    </xf>
    <xf numFmtId="0" fontId="4" fillId="0" borderId="0" xfId="1" applyFont="1"/>
    <xf numFmtId="9" fontId="4" fillId="0" borderId="0" xfId="1" applyNumberFormat="1" applyAlignment="1">
      <alignment horizontal="center"/>
    </xf>
    <xf numFmtId="9" fontId="4" fillId="0" borderId="0" xfId="1" applyNumberFormat="1" applyFont="1" applyAlignment="1">
      <alignment horizontal="center"/>
    </xf>
    <xf numFmtId="165" fontId="4" fillId="0" borderId="0" xfId="1" applyNumberFormat="1" applyAlignment="1">
      <alignment horizontal="center"/>
    </xf>
    <xf numFmtId="9" fontId="4" fillId="0" borderId="0" xfId="1" applyNumberFormat="1"/>
    <xf numFmtId="165" fontId="4" fillId="0" borderId="0" xfId="1" applyNumberFormat="1"/>
    <xf numFmtId="0" fontId="14" fillId="0" borderId="0" xfId="1" applyFont="1"/>
    <xf numFmtId="0" fontId="4" fillId="0" borderId="3" xfId="1" applyBorder="1"/>
    <xf numFmtId="164" fontId="4" fillId="0" borderId="3" xfId="1" applyNumberFormat="1" applyBorder="1" applyAlignment="1">
      <alignment horizontal="center"/>
    </xf>
    <xf numFmtId="0" fontId="4" fillId="0" borderId="5" xfId="1" applyBorder="1"/>
    <xf numFmtId="0" fontId="4" fillId="0" borderId="0" xfId="1" applyAlignment="1">
      <alignment horizontal="center"/>
    </xf>
    <xf numFmtId="164" fontId="4" fillId="0" borderId="0" xfId="1" applyNumberFormat="1" applyFont="1" applyAlignment="1">
      <alignment horizontal="center"/>
    </xf>
    <xf numFmtId="0" fontId="14" fillId="0" borderId="0" xfId="1" applyFont="1" applyBorder="1"/>
    <xf numFmtId="0" fontId="13" fillId="0" borderId="5" xfId="1" applyFont="1" applyBorder="1"/>
    <xf numFmtId="0" fontId="14" fillId="0" borderId="5" xfId="1" applyFont="1" applyBorder="1"/>
    <xf numFmtId="0" fontId="16" fillId="0" borderId="0" xfId="2" applyFont="1" applyAlignment="1">
      <alignment horizontal="left"/>
    </xf>
    <xf numFmtId="0" fontId="1" fillId="0" borderId="0" xfId="2" applyAlignment="1">
      <alignment horizontal="center"/>
    </xf>
    <xf numFmtId="0" fontId="1" fillId="0" borderId="0" xfId="2" applyAlignment="1"/>
    <xf numFmtId="0" fontId="1" fillId="0" borderId="0" xfId="2"/>
    <xf numFmtId="0" fontId="15" fillId="0" borderId="0" xfId="2" applyFont="1" applyAlignment="1">
      <alignment horizontal="center"/>
    </xf>
    <xf numFmtId="0" fontId="15" fillId="0" borderId="6" xfId="2" applyFont="1" applyBorder="1" applyAlignment="1">
      <alignment horizontal="center"/>
    </xf>
    <xf numFmtId="0" fontId="15" fillId="0" borderId="7" xfId="2" applyFont="1" applyBorder="1" applyAlignment="1">
      <alignment horizontal="center"/>
    </xf>
    <xf numFmtId="0" fontId="15" fillId="0" borderId="1" xfId="2" applyFont="1" applyBorder="1" applyAlignment="1">
      <alignment horizontal="center"/>
    </xf>
    <xf numFmtId="0" fontId="15" fillId="0" borderId="1" xfId="2" applyFont="1" applyFill="1" applyBorder="1" applyAlignment="1">
      <alignment horizontal="center"/>
    </xf>
    <xf numFmtId="0" fontId="15" fillId="0" borderId="8" xfId="2" applyFont="1" applyFill="1" applyBorder="1" applyAlignment="1">
      <alignment horizontal="center"/>
    </xf>
    <xf numFmtId="0" fontId="15" fillId="0" borderId="9" xfId="2" applyFont="1" applyFill="1" applyBorder="1" applyAlignment="1">
      <alignment horizontal="center"/>
    </xf>
    <xf numFmtId="0" fontId="1" fillId="3" borderId="0" xfId="2" applyFill="1" applyAlignment="1">
      <alignment horizontal="center"/>
    </xf>
    <xf numFmtId="164" fontId="1" fillId="0" borderId="0" xfId="2" applyNumberFormat="1" applyAlignment="1">
      <alignment horizontal="center"/>
    </xf>
    <xf numFmtId="2" fontId="1" fillId="0" borderId="0" xfId="2" applyNumberFormat="1" applyAlignment="1">
      <alignment horizontal="center"/>
    </xf>
    <xf numFmtId="3" fontId="1" fillId="0" borderId="0" xfId="2" applyNumberFormat="1" applyAlignment="1">
      <alignment horizontal="center"/>
    </xf>
    <xf numFmtId="1" fontId="1" fillId="0" borderId="0" xfId="2" applyNumberFormat="1" applyAlignment="1">
      <alignment horizontal="center"/>
    </xf>
    <xf numFmtId="2" fontId="15" fillId="3" borderId="10" xfId="2" applyNumberFormat="1" applyFont="1" applyFill="1" applyBorder="1" applyAlignment="1">
      <alignment horizontal="center"/>
    </xf>
    <xf numFmtId="2" fontId="15" fillId="3" borderId="11" xfId="2" applyNumberFormat="1" applyFont="1" applyFill="1" applyBorder="1" applyAlignment="1">
      <alignment horizontal="center"/>
    </xf>
    <xf numFmtId="2" fontId="15" fillId="0" borderId="10" xfId="2" applyNumberFormat="1" applyFont="1" applyBorder="1" applyAlignment="1">
      <alignment horizontal="center"/>
    </xf>
    <xf numFmtId="2" fontId="15" fillId="0" borderId="11" xfId="2" applyNumberFormat="1" applyFont="1" applyBorder="1" applyAlignment="1">
      <alignment horizontal="center"/>
    </xf>
    <xf numFmtId="2" fontId="15" fillId="3" borderId="12" xfId="2" applyNumberFormat="1" applyFont="1" applyFill="1" applyBorder="1" applyAlignment="1">
      <alignment horizontal="center"/>
    </xf>
    <xf numFmtId="2" fontId="15" fillId="3" borderId="13" xfId="2" applyNumberFormat="1" applyFont="1" applyFill="1" applyBorder="1" applyAlignment="1">
      <alignment horizontal="center"/>
    </xf>
    <xf numFmtId="166" fontId="1" fillId="0" borderId="0" xfId="2" applyNumberFormat="1" applyAlignment="1">
      <alignment horizontal="center"/>
    </xf>
    <xf numFmtId="9" fontId="4" fillId="3" borderId="0" xfId="1" applyNumberFormat="1" applyFill="1"/>
    <xf numFmtId="165" fontId="4" fillId="3" borderId="0" xfId="1" applyNumberFormat="1" applyFill="1"/>
    <xf numFmtId="165" fontId="2" fillId="3" borderId="0" xfId="0" applyNumberFormat="1" applyFont="1" applyFill="1"/>
    <xf numFmtId="0" fontId="2" fillId="3" borderId="0" xfId="0" applyFont="1" applyFill="1"/>
    <xf numFmtId="0" fontId="11" fillId="3" borderId="0" xfId="0" applyFont="1" applyFill="1"/>
    <xf numFmtId="0" fontId="11" fillId="3" borderId="0" xfId="0" quotePrefix="1" applyFont="1" applyFill="1"/>
    <xf numFmtId="0" fontId="9" fillId="3" borderId="0" xfId="0" applyFont="1" applyFill="1"/>
    <xf numFmtId="2" fontId="11" fillId="3" borderId="0" xfId="0" applyNumberFormat="1" applyFont="1" applyFill="1" applyAlignment="1">
      <alignment horizontal="left"/>
    </xf>
    <xf numFmtId="0" fontId="2" fillId="0" borderId="1" xfId="1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11" fillId="0" borderId="0" xfId="0" applyFont="1" applyAlignment="1">
      <alignment horizontal="center" vertical="center"/>
    </xf>
    <xf numFmtId="0" fontId="15" fillId="0" borderId="1" xfId="2" applyFont="1" applyBorder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33"/>
  <sheetViews>
    <sheetView tabSelected="1" workbookViewId="0">
      <selection activeCell="B29" sqref="B29"/>
    </sheetView>
  </sheetViews>
  <sheetFormatPr defaultRowHeight="12.75"/>
  <cols>
    <col min="1" max="1" width="50.28515625" style="19" customWidth="1"/>
    <col min="2" max="2" width="51.5703125" style="19" customWidth="1"/>
    <col min="3" max="4" width="15.7109375" style="20" customWidth="1"/>
    <col min="5" max="5" width="3" style="20" customWidth="1"/>
    <col min="6" max="6" width="12.7109375" style="19" customWidth="1"/>
    <col min="7" max="7" width="18.42578125" style="19" customWidth="1"/>
    <col min="8" max="9" width="12.7109375" style="19" customWidth="1"/>
    <col min="10" max="10" width="12.140625" style="19" customWidth="1"/>
    <col min="11" max="11" width="16.7109375" style="19" customWidth="1"/>
    <col min="12" max="12" width="2.5703125" style="19" customWidth="1"/>
    <col min="13" max="13" width="14.5703125" style="19" customWidth="1"/>
    <col min="14" max="14" width="18.42578125" style="19" customWidth="1"/>
    <col min="15" max="15" width="14.42578125" style="19" customWidth="1"/>
    <col min="16" max="16" width="14.7109375" style="19" customWidth="1"/>
    <col min="17" max="17" width="16.85546875" style="19" customWidth="1"/>
    <col min="18" max="19" width="9.140625" style="19"/>
    <col min="20" max="20" width="54" style="19" customWidth="1"/>
    <col min="21" max="21" width="71.140625" style="19" customWidth="1"/>
    <col min="22" max="16384" width="9.140625" style="19"/>
  </cols>
  <sheetData>
    <row r="1" spans="1:26">
      <c r="A1" s="18" t="s">
        <v>46</v>
      </c>
      <c r="T1" s="35" t="s">
        <v>112</v>
      </c>
    </row>
    <row r="2" spans="1:26">
      <c r="A2" s="18"/>
      <c r="B2" s="18"/>
      <c r="C2" s="21"/>
      <c r="D2" s="21"/>
      <c r="E2" s="21"/>
      <c r="F2" s="75" t="s">
        <v>17</v>
      </c>
      <c r="G2" s="75"/>
      <c r="H2" s="75"/>
      <c r="I2" s="75"/>
      <c r="J2" s="75"/>
      <c r="K2" s="75"/>
      <c r="L2" s="18"/>
      <c r="M2" s="75" t="s">
        <v>18</v>
      </c>
      <c r="N2" s="75"/>
      <c r="O2" s="75"/>
      <c r="P2" s="75"/>
      <c r="Q2" s="18"/>
      <c r="T2" s="22"/>
      <c r="U2" s="22"/>
      <c r="V2" s="22"/>
      <c r="W2" s="22"/>
      <c r="X2" s="22"/>
      <c r="Y2" s="22"/>
      <c r="Z2" s="22"/>
    </row>
    <row r="3" spans="1:26">
      <c r="A3" s="23" t="s">
        <v>19</v>
      </c>
      <c r="B3" s="23" t="s">
        <v>2</v>
      </c>
      <c r="C3" s="24" t="s">
        <v>0</v>
      </c>
      <c r="D3" s="24" t="s">
        <v>1</v>
      </c>
      <c r="E3" s="21"/>
      <c r="F3" s="23" t="s">
        <v>3</v>
      </c>
      <c r="G3" s="23" t="s">
        <v>4</v>
      </c>
      <c r="H3" s="23" t="s">
        <v>5</v>
      </c>
      <c r="I3" s="23" t="s">
        <v>6</v>
      </c>
      <c r="J3" s="23" t="s">
        <v>7</v>
      </c>
      <c r="K3" s="25" t="s">
        <v>38</v>
      </c>
      <c r="L3" s="18"/>
      <c r="M3" s="25" t="s">
        <v>3</v>
      </c>
      <c r="N3" s="25" t="s">
        <v>4</v>
      </c>
      <c r="O3" s="25" t="s">
        <v>5</v>
      </c>
      <c r="P3" s="25" t="s">
        <v>6</v>
      </c>
      <c r="Q3" s="25" t="s">
        <v>38</v>
      </c>
      <c r="T3" s="26" t="s">
        <v>19</v>
      </c>
      <c r="U3" s="26" t="s">
        <v>2</v>
      </c>
      <c r="V3" s="27"/>
      <c r="W3" s="27"/>
      <c r="X3" s="22"/>
      <c r="Y3" s="22"/>
      <c r="Z3" s="22"/>
    </row>
    <row r="4" spans="1:26" ht="16.5" customHeight="1">
      <c r="B4" s="19" t="s">
        <v>20</v>
      </c>
      <c r="T4" s="28" t="s">
        <v>83</v>
      </c>
      <c r="U4" s="22" t="s">
        <v>84</v>
      </c>
      <c r="V4" s="22"/>
      <c r="W4" s="22"/>
      <c r="X4" s="22"/>
      <c r="Y4" s="22"/>
      <c r="Z4" s="22"/>
    </row>
    <row r="5" spans="1:26">
      <c r="A5" s="19" t="s">
        <v>8</v>
      </c>
      <c r="B5" s="29" t="s">
        <v>85</v>
      </c>
      <c r="C5" s="20" t="s">
        <v>14</v>
      </c>
      <c r="D5" s="20">
        <v>31887</v>
      </c>
      <c r="F5" s="30">
        <f>38%/(1-0.25)</f>
        <v>0.50666666666666671</v>
      </c>
      <c r="G5" s="30" t="s">
        <v>45</v>
      </c>
      <c r="H5" s="30">
        <f>16%/(1-0.1)</f>
        <v>0.17777777777777778</v>
      </c>
      <c r="I5" s="30">
        <f>9%/(1-0.2)</f>
        <v>0.11249999999999999</v>
      </c>
      <c r="J5" s="30">
        <f>4%/(1-0.05)</f>
        <v>4.2105263157894743E-2</v>
      </c>
      <c r="K5" s="31" t="s">
        <v>40</v>
      </c>
      <c r="M5" s="32">
        <f>F5/$F$5</f>
        <v>1</v>
      </c>
      <c r="N5" s="30" t="s">
        <v>45</v>
      </c>
      <c r="O5" s="32">
        <f>H5/$F$5</f>
        <v>0.35087719298245612</v>
      </c>
      <c r="P5" s="32">
        <f>I5/$F$5</f>
        <v>0.22203947368421048</v>
      </c>
      <c r="T5" s="22" t="s">
        <v>86</v>
      </c>
      <c r="U5" s="22" t="s">
        <v>87</v>
      </c>
      <c r="V5" s="22"/>
      <c r="W5" s="22"/>
      <c r="X5" s="22"/>
      <c r="Y5" s="22"/>
      <c r="Z5" s="22"/>
    </row>
    <row r="6" spans="1:26">
      <c r="A6" s="19" t="s">
        <v>9</v>
      </c>
      <c r="B6" s="19" t="s">
        <v>11</v>
      </c>
      <c r="C6" s="20" t="s">
        <v>15</v>
      </c>
      <c r="D6" s="20">
        <v>32247</v>
      </c>
      <c r="F6" s="30">
        <f>52%/(1-0.25)</f>
        <v>0.69333333333333336</v>
      </c>
      <c r="G6" s="30" t="s">
        <v>45</v>
      </c>
      <c r="H6" s="30">
        <f>5%/(1-0.1)</f>
        <v>5.5555555555555559E-2</v>
      </c>
      <c r="I6" s="30">
        <f>6%/(1-0.2)</f>
        <v>7.4999999999999997E-2</v>
      </c>
      <c r="J6" s="30">
        <f>13%/(1-0.05)</f>
        <v>0.1368421052631579</v>
      </c>
      <c r="K6" s="31" t="s">
        <v>40</v>
      </c>
      <c r="M6" s="32">
        <f>F6/$F$6</f>
        <v>1</v>
      </c>
      <c r="N6" s="30" t="s">
        <v>45</v>
      </c>
      <c r="O6" s="32">
        <f>H6/$F$6</f>
        <v>8.0128205128205135E-2</v>
      </c>
      <c r="P6" s="32">
        <f>I6/$F$6</f>
        <v>0.10817307692307691</v>
      </c>
      <c r="T6" s="22" t="s">
        <v>88</v>
      </c>
      <c r="U6" s="22" t="s">
        <v>89</v>
      </c>
    </row>
    <row r="7" spans="1:26">
      <c r="A7" s="19" t="s">
        <v>10</v>
      </c>
      <c r="B7" s="19" t="s">
        <v>13</v>
      </c>
      <c r="D7" s="20" t="s">
        <v>24</v>
      </c>
      <c r="F7" s="67">
        <f>AVERAGE(F5:F6)</f>
        <v>0.60000000000000009</v>
      </c>
      <c r="G7" s="30" t="s">
        <v>45</v>
      </c>
      <c r="H7" s="67">
        <f>AVERAGE(H5:H6)</f>
        <v>0.11666666666666667</v>
      </c>
      <c r="I7" s="67">
        <f>AVERAGE(I5:I6)</f>
        <v>9.375E-2</v>
      </c>
      <c r="J7" s="33">
        <f>AVERAGE(J5:J6)</f>
        <v>8.9473684210526316E-2</v>
      </c>
      <c r="K7" s="33"/>
      <c r="M7" s="68">
        <f>AVERAGE(M5:M6)</f>
        <v>1</v>
      </c>
      <c r="N7" s="30" t="s">
        <v>45</v>
      </c>
      <c r="O7" s="68">
        <f>AVERAGE(O5:O6)</f>
        <v>0.21550269905533062</v>
      </c>
      <c r="P7" s="68">
        <f>AVERAGE(P5:P6)</f>
        <v>0.16510627530364369</v>
      </c>
      <c r="U7" s="22" t="s">
        <v>90</v>
      </c>
    </row>
    <row r="8" spans="1:26">
      <c r="B8" s="19" t="s">
        <v>12</v>
      </c>
      <c r="U8" s="22" t="s">
        <v>91</v>
      </c>
    </row>
    <row r="9" spans="1:26">
      <c r="B9" s="19" t="s">
        <v>21</v>
      </c>
      <c r="U9" s="22" t="s">
        <v>92</v>
      </c>
    </row>
    <row r="10" spans="1:26">
      <c r="B10" s="19" t="s">
        <v>16</v>
      </c>
    </row>
    <row r="11" spans="1:26">
      <c r="B11" s="19" t="s">
        <v>22</v>
      </c>
      <c r="U11" s="35" t="s">
        <v>93</v>
      </c>
    </row>
    <row r="12" spans="1:26">
      <c r="B12" s="19" t="s">
        <v>23</v>
      </c>
      <c r="U12" s="35" t="s">
        <v>94</v>
      </c>
    </row>
    <row r="13" spans="1:26" ht="13.5" thickBot="1">
      <c r="A13" s="36"/>
      <c r="B13" s="36"/>
      <c r="C13" s="37"/>
      <c r="D13" s="37"/>
      <c r="E13" s="37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T13" s="38"/>
      <c r="U13" s="38"/>
      <c r="V13" s="38"/>
      <c r="W13" s="38"/>
      <c r="X13" s="38"/>
      <c r="Y13" s="38"/>
      <c r="Z13" s="38"/>
    </row>
    <row r="14" spans="1:26">
      <c r="F14" s="39"/>
      <c r="G14" s="39"/>
      <c r="H14" s="39"/>
      <c r="I14" s="39"/>
      <c r="J14" s="39"/>
      <c r="K14" s="39"/>
      <c r="T14" s="22" t="s">
        <v>95</v>
      </c>
      <c r="U14" s="22" t="s">
        <v>96</v>
      </c>
    </row>
    <row r="15" spans="1:26">
      <c r="F15" s="23" t="s">
        <v>41</v>
      </c>
      <c r="G15" s="39"/>
      <c r="H15" s="39"/>
      <c r="I15" s="23" t="s">
        <v>6</v>
      </c>
      <c r="J15" s="39"/>
      <c r="K15" s="23" t="s">
        <v>39</v>
      </c>
      <c r="M15" s="23" t="s">
        <v>41</v>
      </c>
      <c r="P15" s="23" t="s">
        <v>6</v>
      </c>
      <c r="Q15" s="23" t="s">
        <v>39</v>
      </c>
      <c r="T15" s="22" t="s">
        <v>97</v>
      </c>
      <c r="U15" s="22" t="s">
        <v>98</v>
      </c>
    </row>
    <row r="16" spans="1:26">
      <c r="A16" s="29" t="s">
        <v>25</v>
      </c>
      <c r="B16" s="29" t="s">
        <v>44</v>
      </c>
      <c r="C16" s="40" t="s">
        <v>31</v>
      </c>
      <c r="D16" s="40" t="s">
        <v>37</v>
      </c>
      <c r="F16" s="30">
        <v>0.35</v>
      </c>
      <c r="G16" s="30"/>
      <c r="H16" s="30"/>
      <c r="I16" s="30">
        <v>0.04</v>
      </c>
      <c r="J16" s="30"/>
      <c r="K16" s="30">
        <v>0.13</v>
      </c>
      <c r="M16" s="32">
        <f>F16/$F$16</f>
        <v>1</v>
      </c>
      <c r="P16" s="32">
        <f>I16/$F$16</f>
        <v>0.1142857142857143</v>
      </c>
      <c r="Q16" s="32">
        <f>K16/$F$16</f>
        <v>0.37142857142857144</v>
      </c>
      <c r="T16" s="22" t="s">
        <v>99</v>
      </c>
      <c r="U16" s="22" t="s">
        <v>100</v>
      </c>
    </row>
    <row r="17" spans="1:26">
      <c r="A17" s="19" t="s">
        <v>26</v>
      </c>
      <c r="B17" s="29" t="s">
        <v>28</v>
      </c>
      <c r="C17" s="40" t="s">
        <v>32</v>
      </c>
      <c r="D17" s="40" t="s">
        <v>36</v>
      </c>
      <c r="F17" s="30">
        <v>0.42</v>
      </c>
      <c r="G17" s="30"/>
      <c r="H17" s="30"/>
      <c r="I17" s="30">
        <v>0.03</v>
      </c>
      <c r="J17" s="30"/>
      <c r="K17" s="30">
        <v>0.24</v>
      </c>
      <c r="M17" s="32">
        <f>F17/$F$17</f>
        <v>1</v>
      </c>
      <c r="P17" s="32">
        <f>I17/$F$17</f>
        <v>7.1428571428571425E-2</v>
      </c>
      <c r="Q17" s="32">
        <f>K17/$F$17</f>
        <v>0.5714285714285714</v>
      </c>
      <c r="T17" s="22" t="s">
        <v>101</v>
      </c>
      <c r="U17" s="22" t="s">
        <v>102</v>
      </c>
    </row>
    <row r="18" spans="1:26">
      <c r="A18" s="29" t="s">
        <v>27</v>
      </c>
      <c r="B18" s="29" t="s">
        <v>29</v>
      </c>
      <c r="F18" s="67">
        <f>AVERAGE(F16:F17)</f>
        <v>0.38500000000000001</v>
      </c>
      <c r="I18" s="67">
        <f>AVERAGE(I16:I17)</f>
        <v>3.5000000000000003E-2</v>
      </c>
      <c r="K18" s="67">
        <f>AVERAGE(K16:K17)</f>
        <v>0.185</v>
      </c>
      <c r="M18" s="68">
        <f>AVERAGE(M16:M17)</f>
        <v>1</v>
      </c>
      <c r="N18" s="34"/>
      <c r="O18" s="34"/>
      <c r="P18" s="68">
        <f>AVERAGE(P16:P17)</f>
        <v>9.285714285714286E-2</v>
      </c>
      <c r="Q18" s="68">
        <f>AVERAGE(Q16:Q17)</f>
        <v>0.47142857142857142</v>
      </c>
      <c r="T18" s="22"/>
      <c r="U18" s="22" t="s">
        <v>103</v>
      </c>
    </row>
    <row r="19" spans="1:26" ht="15.75">
      <c r="B19" s="29" t="s">
        <v>30</v>
      </c>
      <c r="T19" s="22"/>
      <c r="U19" s="22" t="s">
        <v>104</v>
      </c>
    </row>
    <row r="20" spans="1:26">
      <c r="B20" s="29" t="s">
        <v>33</v>
      </c>
      <c r="T20" s="22"/>
      <c r="U20" s="22" t="s">
        <v>105</v>
      </c>
    </row>
    <row r="21" spans="1:26">
      <c r="B21" s="29" t="s">
        <v>34</v>
      </c>
      <c r="T21" s="22"/>
      <c r="U21" s="22" t="s">
        <v>106</v>
      </c>
    </row>
    <row r="22" spans="1:26">
      <c r="B22" s="29" t="s">
        <v>35</v>
      </c>
      <c r="T22" s="22"/>
      <c r="U22" s="22" t="s">
        <v>47</v>
      </c>
    </row>
    <row r="23" spans="1:26">
      <c r="B23" s="29" t="s">
        <v>107</v>
      </c>
      <c r="T23" s="22"/>
      <c r="U23" s="35" t="s">
        <v>108</v>
      </c>
    </row>
    <row r="24" spans="1:26">
      <c r="B24" s="29" t="s">
        <v>42</v>
      </c>
      <c r="T24" s="22"/>
      <c r="U24" s="35" t="s">
        <v>109</v>
      </c>
    </row>
    <row r="25" spans="1:26">
      <c r="B25" s="29" t="s">
        <v>43</v>
      </c>
      <c r="T25" s="22"/>
      <c r="U25" s="41" t="s">
        <v>110</v>
      </c>
    </row>
    <row r="26" spans="1:26" ht="13.5" thickBot="1">
      <c r="A26" s="36"/>
      <c r="B26" s="36"/>
      <c r="C26" s="37"/>
      <c r="D26" s="37"/>
      <c r="E26" s="37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T26" s="42"/>
      <c r="U26" s="43" t="s">
        <v>111</v>
      </c>
      <c r="V26" s="38"/>
      <c r="W26" s="38"/>
      <c r="X26" s="38"/>
      <c r="Y26" s="38"/>
      <c r="Z26" s="38"/>
    </row>
    <row r="27" spans="1:26">
      <c r="T27" s="22"/>
      <c r="U27" s="22"/>
    </row>
    <row r="28" spans="1:26">
      <c r="M28" s="70" t="s">
        <v>139</v>
      </c>
      <c r="N28" s="70"/>
      <c r="O28" s="70"/>
      <c r="P28" s="69">
        <f>AVERAGE(O7,P7,P18)</f>
        <v>0.15782203907203907</v>
      </c>
      <c r="T28" s="22"/>
      <c r="U28" s="22"/>
    </row>
    <row r="29" spans="1:26">
      <c r="T29" s="22"/>
      <c r="U29" s="22"/>
    </row>
    <row r="33" spans="1:1">
      <c r="A33" s="19" t="s">
        <v>47</v>
      </c>
    </row>
  </sheetData>
  <mergeCells count="2">
    <mergeCell ref="F2:K2"/>
    <mergeCell ref="M2:P2"/>
  </mergeCells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N19"/>
  <sheetViews>
    <sheetView zoomScale="75" zoomScaleNormal="75" workbookViewId="0">
      <selection activeCell="B5" sqref="B5:C5"/>
    </sheetView>
  </sheetViews>
  <sheetFormatPr defaultRowHeight="12.75"/>
  <cols>
    <col min="1" max="1" width="15.42578125" customWidth="1"/>
    <col min="26" max="26" width="3.28515625" customWidth="1"/>
    <col min="31" max="31" width="3" customWidth="1"/>
    <col min="36" max="36" width="2.28515625" customWidth="1"/>
    <col min="41" max="41" width="3.28515625" customWidth="1"/>
    <col min="46" max="46" width="4.5703125" customWidth="1"/>
    <col min="51" max="51" width="5.5703125" customWidth="1"/>
  </cols>
  <sheetData>
    <row r="1" spans="1:66" ht="18.75">
      <c r="A1" s="2" t="s">
        <v>49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66" ht="7.5" customHeight="1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66" s="4" customFormat="1" ht="51" customHeight="1">
      <c r="A3" s="82" t="s">
        <v>50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</row>
    <row r="4" spans="1:66" s="7" customFormat="1" ht="27.75" customHeight="1">
      <c r="A4" s="5" t="s">
        <v>51</v>
      </c>
      <c r="B4" s="83" t="s">
        <v>52</v>
      </c>
      <c r="C4" s="81"/>
      <c r="D4" s="79" t="s">
        <v>53</v>
      </c>
      <c r="E4" s="77"/>
      <c r="F4" s="79" t="s">
        <v>54</v>
      </c>
      <c r="G4" s="77"/>
      <c r="H4" s="79" t="s">
        <v>55</v>
      </c>
      <c r="I4" s="77"/>
      <c r="J4" s="79" t="s">
        <v>52</v>
      </c>
      <c r="K4" s="77"/>
      <c r="L4" s="79" t="s">
        <v>53</v>
      </c>
      <c r="M4" s="77"/>
      <c r="N4" s="79" t="s">
        <v>54</v>
      </c>
      <c r="O4" s="77"/>
      <c r="P4" s="79" t="s">
        <v>55</v>
      </c>
      <c r="Q4" s="77"/>
      <c r="R4" s="79" t="s">
        <v>52</v>
      </c>
      <c r="S4" s="77"/>
      <c r="T4" s="79" t="s">
        <v>53</v>
      </c>
      <c r="U4" s="77"/>
      <c r="V4" s="79" t="s">
        <v>54</v>
      </c>
      <c r="W4" s="77"/>
      <c r="X4" s="79" t="s">
        <v>55</v>
      </c>
      <c r="Y4" s="77"/>
      <c r="Z4" s="6"/>
      <c r="AA4" s="78" t="s">
        <v>56</v>
      </c>
      <c r="AB4" s="78"/>
      <c r="AC4" s="78" t="s">
        <v>57</v>
      </c>
      <c r="AD4" s="78"/>
      <c r="AE4" s="6"/>
      <c r="AF4" s="78" t="s">
        <v>56</v>
      </c>
      <c r="AG4" s="78"/>
      <c r="AH4" s="78" t="s">
        <v>57</v>
      </c>
      <c r="AI4" s="78"/>
      <c r="AJ4" s="6"/>
      <c r="AK4" s="78" t="s">
        <v>56</v>
      </c>
      <c r="AL4" s="78"/>
      <c r="AM4" s="78" t="s">
        <v>57</v>
      </c>
      <c r="AN4" s="78"/>
      <c r="AO4" s="6"/>
      <c r="AP4" s="78" t="s">
        <v>56</v>
      </c>
      <c r="AQ4" s="78"/>
      <c r="AR4" s="78" t="s">
        <v>57</v>
      </c>
      <c r="AS4" s="78"/>
      <c r="AT4" s="6"/>
      <c r="AU4" s="78" t="s">
        <v>56</v>
      </c>
      <c r="AV4" s="78"/>
      <c r="AW4" s="78" t="s">
        <v>57</v>
      </c>
      <c r="AX4" s="78"/>
      <c r="AY4" s="6"/>
      <c r="AZ4" s="78" t="s">
        <v>56</v>
      </c>
      <c r="BA4" s="78"/>
      <c r="BB4" s="78" t="s">
        <v>57</v>
      </c>
      <c r="BC4" s="78"/>
      <c r="BD4" s="6"/>
      <c r="BE4" s="78" t="s">
        <v>56</v>
      </c>
      <c r="BF4" s="78"/>
      <c r="BG4" s="78" t="s">
        <v>57</v>
      </c>
      <c r="BH4" s="78"/>
      <c r="BI4" s="6"/>
      <c r="BJ4" s="78" t="s">
        <v>56</v>
      </c>
      <c r="BK4" s="78"/>
      <c r="BL4" s="78" t="s">
        <v>57</v>
      </c>
      <c r="BM4" s="78"/>
      <c r="BN4" s="6"/>
    </row>
    <row r="5" spans="1:66" s="7" customFormat="1" ht="57.75" customHeight="1">
      <c r="A5" s="5" t="s">
        <v>58</v>
      </c>
      <c r="B5" s="80" t="s">
        <v>3</v>
      </c>
      <c r="C5" s="81"/>
      <c r="D5" s="76" t="s">
        <v>3</v>
      </c>
      <c r="E5" s="77"/>
      <c r="F5" s="76" t="s">
        <v>3</v>
      </c>
      <c r="G5" s="77"/>
      <c r="H5" s="76" t="s">
        <v>3</v>
      </c>
      <c r="I5" s="77"/>
      <c r="J5" s="76" t="s">
        <v>59</v>
      </c>
      <c r="K5" s="77"/>
      <c r="L5" s="76" t="s">
        <v>59</v>
      </c>
      <c r="M5" s="77"/>
      <c r="N5" s="76" t="s">
        <v>59</v>
      </c>
      <c r="O5" s="77"/>
      <c r="P5" s="76" t="s">
        <v>59</v>
      </c>
      <c r="Q5" s="77"/>
      <c r="R5" s="76" t="s">
        <v>60</v>
      </c>
      <c r="S5" s="77"/>
      <c r="T5" s="76" t="s">
        <v>60</v>
      </c>
      <c r="U5" s="77"/>
      <c r="V5" s="76" t="s">
        <v>60</v>
      </c>
      <c r="W5" s="77"/>
      <c r="X5" s="76" t="s">
        <v>60</v>
      </c>
      <c r="Y5" s="77"/>
      <c r="Z5" s="8"/>
      <c r="AA5" s="9" t="s">
        <v>61</v>
      </c>
      <c r="AB5" s="9" t="s">
        <v>61</v>
      </c>
      <c r="AC5" s="9" t="s">
        <v>61</v>
      </c>
      <c r="AD5" s="9" t="s">
        <v>61</v>
      </c>
      <c r="AE5" s="8"/>
      <c r="AF5" s="9" t="s">
        <v>62</v>
      </c>
      <c r="AG5" s="9" t="s">
        <v>62</v>
      </c>
      <c r="AH5" s="9" t="s">
        <v>62</v>
      </c>
      <c r="AI5" s="9" t="s">
        <v>62</v>
      </c>
      <c r="AJ5" s="8"/>
      <c r="AK5" s="9" t="s">
        <v>63</v>
      </c>
      <c r="AL5" s="9" t="s">
        <v>63</v>
      </c>
      <c r="AM5" s="9" t="s">
        <v>63</v>
      </c>
      <c r="AN5" s="9" t="s">
        <v>63</v>
      </c>
      <c r="AO5" s="8"/>
      <c r="AP5" s="17" t="s">
        <v>64</v>
      </c>
      <c r="AQ5" s="17" t="s">
        <v>64</v>
      </c>
      <c r="AR5" s="9" t="s">
        <v>64</v>
      </c>
      <c r="AS5" s="9" t="s">
        <v>64</v>
      </c>
      <c r="AT5" s="8"/>
      <c r="AU5" s="17" t="s">
        <v>65</v>
      </c>
      <c r="AV5" s="17" t="s">
        <v>65</v>
      </c>
      <c r="AW5" s="9" t="s">
        <v>65</v>
      </c>
      <c r="AX5" s="9" t="s">
        <v>65</v>
      </c>
      <c r="AY5" s="8"/>
      <c r="AZ5" s="9" t="s">
        <v>48</v>
      </c>
      <c r="BA5" s="9" t="s">
        <v>48</v>
      </c>
      <c r="BB5" s="9" t="s">
        <v>48</v>
      </c>
      <c r="BC5" s="9" t="s">
        <v>48</v>
      </c>
      <c r="BD5" s="8"/>
      <c r="BE5" s="9" t="s">
        <v>66</v>
      </c>
      <c r="BF5" s="9" t="s">
        <v>66</v>
      </c>
      <c r="BG5" s="9" t="s">
        <v>66</v>
      </c>
      <c r="BH5" s="9" t="s">
        <v>66</v>
      </c>
      <c r="BI5" s="8"/>
      <c r="BJ5" s="9" t="s">
        <v>67</v>
      </c>
      <c r="BK5" s="9" t="s">
        <v>67</v>
      </c>
      <c r="BL5" s="9" t="s">
        <v>67</v>
      </c>
      <c r="BM5" s="9" t="s">
        <v>67</v>
      </c>
      <c r="BN5" s="8"/>
    </row>
    <row r="6" spans="1:66" s="7" customFormat="1" ht="24" customHeight="1">
      <c r="A6" s="5" t="s">
        <v>68</v>
      </c>
      <c r="B6" s="10" t="s">
        <v>69</v>
      </c>
      <c r="C6" s="10" t="s">
        <v>70</v>
      </c>
      <c r="D6" s="10" t="s">
        <v>69</v>
      </c>
      <c r="E6" s="10" t="s">
        <v>70</v>
      </c>
      <c r="F6" s="10" t="s">
        <v>69</v>
      </c>
      <c r="G6" s="10" t="s">
        <v>70</v>
      </c>
      <c r="H6" s="10" t="s">
        <v>69</v>
      </c>
      <c r="I6" s="10" t="s">
        <v>70</v>
      </c>
      <c r="J6" s="10" t="s">
        <v>69</v>
      </c>
      <c r="K6" s="10" t="s">
        <v>70</v>
      </c>
      <c r="L6" s="10" t="s">
        <v>69</v>
      </c>
      <c r="M6" s="10" t="s">
        <v>70</v>
      </c>
      <c r="N6" s="10" t="s">
        <v>69</v>
      </c>
      <c r="O6" s="10" t="s">
        <v>70</v>
      </c>
      <c r="P6" s="10" t="s">
        <v>69</v>
      </c>
      <c r="Q6" s="10" t="s">
        <v>70</v>
      </c>
      <c r="R6" s="10" t="s">
        <v>69</v>
      </c>
      <c r="S6" s="10" t="s">
        <v>70</v>
      </c>
      <c r="T6" s="10" t="s">
        <v>69</v>
      </c>
      <c r="U6" s="10" t="s">
        <v>70</v>
      </c>
      <c r="V6" s="10" t="s">
        <v>69</v>
      </c>
      <c r="W6" s="10" t="s">
        <v>70</v>
      </c>
      <c r="X6" s="10" t="s">
        <v>69</v>
      </c>
      <c r="Y6" s="10" t="s">
        <v>70</v>
      </c>
      <c r="Z6" s="6"/>
      <c r="AA6" s="10" t="s">
        <v>69</v>
      </c>
      <c r="AB6" s="10" t="s">
        <v>70</v>
      </c>
      <c r="AC6" s="10" t="s">
        <v>69</v>
      </c>
      <c r="AD6" s="10" t="s">
        <v>70</v>
      </c>
      <c r="AE6" s="6"/>
      <c r="AF6" s="10" t="s">
        <v>69</v>
      </c>
      <c r="AG6" s="10" t="s">
        <v>70</v>
      </c>
      <c r="AH6" s="10" t="s">
        <v>69</v>
      </c>
      <c r="AI6" s="10" t="s">
        <v>70</v>
      </c>
      <c r="AJ6" s="6"/>
      <c r="AK6" s="10" t="s">
        <v>69</v>
      </c>
      <c r="AL6" s="10" t="s">
        <v>70</v>
      </c>
      <c r="AM6" s="10" t="s">
        <v>69</v>
      </c>
      <c r="AN6" s="10" t="s">
        <v>70</v>
      </c>
      <c r="AO6" s="6"/>
      <c r="AP6" s="10" t="s">
        <v>69</v>
      </c>
      <c r="AQ6" s="10" t="s">
        <v>70</v>
      </c>
      <c r="AR6" s="10" t="s">
        <v>69</v>
      </c>
      <c r="AS6" s="10" t="s">
        <v>70</v>
      </c>
      <c r="AT6" s="6"/>
      <c r="AU6" s="10" t="s">
        <v>69</v>
      </c>
      <c r="AV6" s="10" t="s">
        <v>70</v>
      </c>
      <c r="AW6" s="10" t="s">
        <v>69</v>
      </c>
      <c r="AX6" s="10" t="s">
        <v>70</v>
      </c>
      <c r="AY6" s="6"/>
      <c r="AZ6" s="10" t="s">
        <v>69</v>
      </c>
      <c r="BA6" s="10" t="s">
        <v>70</v>
      </c>
      <c r="BB6" s="10" t="s">
        <v>69</v>
      </c>
      <c r="BC6" s="10" t="s">
        <v>70</v>
      </c>
      <c r="BD6" s="6"/>
      <c r="BE6" s="10" t="s">
        <v>69</v>
      </c>
      <c r="BF6" s="10" t="s">
        <v>70</v>
      </c>
      <c r="BG6" s="10" t="s">
        <v>69</v>
      </c>
      <c r="BH6" s="10" t="s">
        <v>70</v>
      </c>
      <c r="BI6" s="6"/>
      <c r="BJ6" s="10" t="s">
        <v>69</v>
      </c>
      <c r="BK6" s="10" t="s">
        <v>70</v>
      </c>
      <c r="BL6" s="10" t="s">
        <v>69</v>
      </c>
      <c r="BM6" s="10" t="s">
        <v>70</v>
      </c>
      <c r="BN6" s="6"/>
    </row>
    <row r="7" spans="1:66" s="4" customFormat="1" ht="25.5" customHeight="1">
      <c r="A7" s="11" t="s">
        <v>71</v>
      </c>
      <c r="B7" s="16">
        <v>0.45</v>
      </c>
      <c r="C7" s="16">
        <v>0.45</v>
      </c>
      <c r="D7" s="7">
        <v>0.38</v>
      </c>
      <c r="E7" s="7">
        <v>0.38</v>
      </c>
      <c r="F7" s="7">
        <v>0.31</v>
      </c>
      <c r="G7" s="7">
        <v>0.31</v>
      </c>
      <c r="H7" s="7">
        <v>0.18</v>
      </c>
      <c r="I7" s="7">
        <v>0.18</v>
      </c>
      <c r="J7" s="7">
        <v>0.31</v>
      </c>
      <c r="K7" s="7">
        <v>0.31</v>
      </c>
      <c r="L7" s="7">
        <v>0.27</v>
      </c>
      <c r="M7" s="7">
        <v>0.27</v>
      </c>
      <c r="N7" s="7">
        <v>0.22</v>
      </c>
      <c r="O7" s="7">
        <v>0.22</v>
      </c>
      <c r="P7" s="7">
        <v>0.12</v>
      </c>
      <c r="Q7" s="7">
        <v>0.12</v>
      </c>
      <c r="R7" s="7">
        <v>0.38</v>
      </c>
      <c r="S7" s="7">
        <v>0.38</v>
      </c>
      <c r="T7" s="7">
        <v>0.32</v>
      </c>
      <c r="U7" s="7">
        <v>0.32</v>
      </c>
      <c r="V7" s="7">
        <v>0.27</v>
      </c>
      <c r="W7" s="7">
        <v>0.27</v>
      </c>
      <c r="X7" s="12">
        <v>0.15</v>
      </c>
      <c r="Y7" s="13">
        <v>0.15</v>
      </c>
      <c r="Z7" s="14"/>
      <c r="AE7" s="14"/>
      <c r="AJ7" s="14"/>
      <c r="AO7" s="14"/>
      <c r="AP7" s="15">
        <f>0.158*B7</f>
        <v>7.1099999999999997E-2</v>
      </c>
      <c r="AQ7" s="15">
        <f>0.158*C7</f>
        <v>7.1099999999999997E-2</v>
      </c>
      <c r="AR7" s="7" t="s">
        <v>72</v>
      </c>
      <c r="AS7" s="7" t="s">
        <v>72</v>
      </c>
      <c r="AT7" s="14"/>
      <c r="AU7" s="15">
        <f>(AP7+B7)/2</f>
        <v>0.26055</v>
      </c>
      <c r="AV7" s="15">
        <f>(AQ7+C7)/2</f>
        <v>0.26055</v>
      </c>
      <c r="AW7" s="7" t="s">
        <v>72</v>
      </c>
      <c r="AX7" s="7" t="s">
        <v>72</v>
      </c>
      <c r="AY7" s="14"/>
      <c r="BD7" s="14"/>
      <c r="BG7" s="7" t="s">
        <v>40</v>
      </c>
      <c r="BH7" s="7" t="s">
        <v>40</v>
      </c>
      <c r="BI7" s="14"/>
      <c r="BJ7" s="7" t="s">
        <v>40</v>
      </c>
      <c r="BK7" s="7" t="s">
        <v>40</v>
      </c>
      <c r="BL7" s="7" t="s">
        <v>40</v>
      </c>
      <c r="BM7" s="7" t="s">
        <v>40</v>
      </c>
      <c r="BN7" s="14"/>
    </row>
    <row r="8" spans="1:66" s="4" customFormat="1" ht="25.5" customHeight="1">
      <c r="A8" s="11" t="s">
        <v>73</v>
      </c>
      <c r="B8" s="16">
        <v>0.41</v>
      </c>
      <c r="C8" s="16">
        <v>0.41</v>
      </c>
      <c r="D8" s="7">
        <v>0.35</v>
      </c>
      <c r="E8" s="7">
        <v>0.35</v>
      </c>
      <c r="F8" s="7" t="s">
        <v>40</v>
      </c>
      <c r="G8" s="7" t="s">
        <v>40</v>
      </c>
      <c r="H8" s="7" t="s">
        <v>40</v>
      </c>
      <c r="I8" s="7" t="s">
        <v>40</v>
      </c>
      <c r="J8" s="7">
        <v>0.28999999999999998</v>
      </c>
      <c r="K8" s="7">
        <v>0.28999999999999998</v>
      </c>
      <c r="L8" s="7">
        <v>0.24</v>
      </c>
      <c r="M8" s="7">
        <v>0.24</v>
      </c>
      <c r="N8" s="7" t="s">
        <v>40</v>
      </c>
      <c r="O8" s="7" t="s">
        <v>40</v>
      </c>
      <c r="P8" s="7" t="s">
        <v>40</v>
      </c>
      <c r="Q8" s="7" t="s">
        <v>40</v>
      </c>
      <c r="R8" s="7">
        <v>0.28999999999999998</v>
      </c>
      <c r="S8" s="7">
        <v>0.28999999999999998</v>
      </c>
      <c r="T8" s="7">
        <v>0.24</v>
      </c>
      <c r="U8" s="7">
        <v>0.24</v>
      </c>
      <c r="V8" s="7" t="s">
        <v>40</v>
      </c>
      <c r="W8" s="7" t="s">
        <v>40</v>
      </c>
      <c r="X8" s="7" t="s">
        <v>40</v>
      </c>
      <c r="Y8" s="7" t="s">
        <v>40</v>
      </c>
      <c r="Z8" s="14"/>
      <c r="AC8" s="7" t="s">
        <v>40</v>
      </c>
      <c r="AD8" s="7" t="s">
        <v>40</v>
      </c>
      <c r="AE8" s="14"/>
      <c r="AF8" s="7" t="s">
        <v>40</v>
      </c>
      <c r="AG8" s="7" t="s">
        <v>40</v>
      </c>
      <c r="AH8" s="7" t="s">
        <v>40</v>
      </c>
      <c r="AI8" s="7" t="s">
        <v>40</v>
      </c>
      <c r="AJ8" s="14"/>
      <c r="AK8" s="7" t="s">
        <v>40</v>
      </c>
      <c r="AL8" s="7" t="s">
        <v>40</v>
      </c>
      <c r="AM8" s="7" t="s">
        <v>40</v>
      </c>
      <c r="AN8" s="7" t="s">
        <v>40</v>
      </c>
      <c r="AO8" s="14"/>
      <c r="AP8" s="15">
        <f>0.158*B8</f>
        <v>6.477999999999999E-2</v>
      </c>
      <c r="AQ8" s="15">
        <f>0.158*C8</f>
        <v>6.477999999999999E-2</v>
      </c>
      <c r="AR8" s="7" t="s">
        <v>40</v>
      </c>
      <c r="AS8" s="7" t="s">
        <v>40</v>
      </c>
      <c r="AT8" s="14"/>
      <c r="AU8" s="15">
        <f>(AP8+B8)/2</f>
        <v>0.23738999999999999</v>
      </c>
      <c r="AV8" s="15">
        <f>(AQ8+C8)/2</f>
        <v>0.23738999999999999</v>
      </c>
      <c r="AW8" s="7" t="s">
        <v>40</v>
      </c>
      <c r="AX8" s="7" t="s">
        <v>40</v>
      </c>
      <c r="AY8" s="14"/>
      <c r="BB8" s="7" t="s">
        <v>40</v>
      </c>
      <c r="BC8" s="7" t="s">
        <v>40</v>
      </c>
      <c r="BD8" s="14"/>
      <c r="BG8" s="7" t="s">
        <v>40</v>
      </c>
      <c r="BH8" s="7" t="s">
        <v>40</v>
      </c>
      <c r="BI8" s="14"/>
      <c r="BL8" s="7" t="s">
        <v>40</v>
      </c>
      <c r="BM8" s="7" t="s">
        <v>40</v>
      </c>
      <c r="BN8" s="14"/>
    </row>
    <row r="9" spans="1:66" s="4" customFormat="1" ht="25.5" customHeight="1">
      <c r="A9" s="11" t="s">
        <v>74</v>
      </c>
      <c r="B9" s="7">
        <v>0.19</v>
      </c>
      <c r="C9" s="7">
        <v>0.19</v>
      </c>
      <c r="D9" s="7">
        <v>0.16</v>
      </c>
      <c r="E9" s="7">
        <v>0.16</v>
      </c>
      <c r="F9" s="7" t="s">
        <v>40</v>
      </c>
      <c r="G9" s="7" t="s">
        <v>40</v>
      </c>
      <c r="H9" s="7" t="s">
        <v>40</v>
      </c>
      <c r="I9" s="7" t="s">
        <v>40</v>
      </c>
      <c r="J9" s="7">
        <v>0.13</v>
      </c>
      <c r="K9" s="7">
        <v>0.13</v>
      </c>
      <c r="L9" s="7">
        <v>0.11</v>
      </c>
      <c r="M9" s="7">
        <v>0.11</v>
      </c>
      <c r="N9" s="7" t="s">
        <v>40</v>
      </c>
      <c r="O9" s="7" t="s">
        <v>40</v>
      </c>
      <c r="P9" s="7" t="s">
        <v>40</v>
      </c>
      <c r="Q9" s="7" t="s">
        <v>40</v>
      </c>
      <c r="R9" s="7" t="s">
        <v>40</v>
      </c>
      <c r="S9" s="7" t="s">
        <v>40</v>
      </c>
      <c r="T9" s="7" t="s">
        <v>40</v>
      </c>
      <c r="U9" s="7" t="s">
        <v>40</v>
      </c>
      <c r="V9" s="7" t="s">
        <v>40</v>
      </c>
      <c r="W9" s="7" t="s">
        <v>40</v>
      </c>
      <c r="X9" s="7" t="s">
        <v>40</v>
      </c>
      <c r="Y9" s="7" t="s">
        <v>40</v>
      </c>
      <c r="Z9" s="14"/>
      <c r="AC9" s="7" t="s">
        <v>40</v>
      </c>
      <c r="AD9" s="7" t="s">
        <v>40</v>
      </c>
      <c r="AE9" s="14"/>
      <c r="AF9" s="7" t="s">
        <v>40</v>
      </c>
      <c r="AG9" s="7" t="s">
        <v>40</v>
      </c>
      <c r="AH9" s="7" t="s">
        <v>40</v>
      </c>
      <c r="AI9" s="7" t="s">
        <v>40</v>
      </c>
      <c r="AJ9" s="14"/>
      <c r="AK9" s="7" t="s">
        <v>40</v>
      </c>
      <c r="AL9" s="7" t="s">
        <v>40</v>
      </c>
      <c r="AM9" s="7" t="s">
        <v>40</v>
      </c>
      <c r="AN9" s="7" t="s">
        <v>40</v>
      </c>
      <c r="AO9" s="14"/>
      <c r="AP9" s="7" t="s">
        <v>40</v>
      </c>
      <c r="AQ9" s="7" t="s">
        <v>40</v>
      </c>
      <c r="AR9" s="7" t="s">
        <v>40</v>
      </c>
      <c r="AS9" s="7" t="s">
        <v>40</v>
      </c>
      <c r="AT9" s="14"/>
      <c r="AU9" s="7" t="s">
        <v>40</v>
      </c>
      <c r="AV9" s="7" t="s">
        <v>40</v>
      </c>
      <c r="AW9" s="7" t="s">
        <v>40</v>
      </c>
      <c r="AX9" s="7" t="s">
        <v>40</v>
      </c>
      <c r="AY9" s="14"/>
      <c r="BB9" s="7" t="s">
        <v>40</v>
      </c>
      <c r="BC9" s="7" t="s">
        <v>40</v>
      </c>
      <c r="BD9" s="14"/>
      <c r="BE9" s="7" t="s">
        <v>40</v>
      </c>
      <c r="BF9" s="7" t="s">
        <v>40</v>
      </c>
      <c r="BG9" s="7" t="s">
        <v>40</v>
      </c>
      <c r="BH9" s="7" t="s">
        <v>40</v>
      </c>
      <c r="BI9" s="14"/>
      <c r="BJ9" s="7" t="s">
        <v>40</v>
      </c>
      <c r="BK9" s="7" t="s">
        <v>40</v>
      </c>
      <c r="BL9" s="7" t="s">
        <v>40</v>
      </c>
      <c r="BM9" s="7" t="s">
        <v>40</v>
      </c>
      <c r="BN9" s="14"/>
    </row>
    <row r="10" spans="1:66" s="4" customFormat="1" ht="25.5" customHeight="1">
      <c r="A10" s="11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AP10" s="71" t="s">
        <v>76</v>
      </c>
      <c r="AQ10" s="71"/>
      <c r="AR10" s="72" t="s">
        <v>77</v>
      </c>
      <c r="AU10" s="71" t="s">
        <v>78</v>
      </c>
      <c r="AV10" s="71"/>
      <c r="AW10" s="73"/>
      <c r="AX10" s="71"/>
      <c r="AY10" s="73"/>
    </row>
    <row r="11" spans="1:66" s="4" customFormat="1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AU11" s="71" t="s">
        <v>82</v>
      </c>
      <c r="AV11" s="73"/>
      <c r="AW11" s="73"/>
      <c r="AX11" s="73"/>
      <c r="AY11" s="74">
        <f>0.471*B7</f>
        <v>0.21195</v>
      </c>
    </row>
    <row r="12" spans="1:66" s="4" customFormat="1" ht="51" customHeight="1">
      <c r="A12" s="82" t="s">
        <v>75</v>
      </c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</row>
    <row r="13" spans="1:66" s="7" customFormat="1" ht="24.75" customHeight="1">
      <c r="A13" s="5" t="s">
        <v>51</v>
      </c>
      <c r="B13" s="83" t="s">
        <v>52</v>
      </c>
      <c r="C13" s="81"/>
      <c r="D13" s="79" t="s">
        <v>53</v>
      </c>
      <c r="E13" s="77"/>
      <c r="F13" s="79" t="s">
        <v>54</v>
      </c>
      <c r="G13" s="77"/>
      <c r="H13" s="79" t="s">
        <v>55</v>
      </c>
      <c r="I13" s="77"/>
      <c r="J13" s="79" t="s">
        <v>52</v>
      </c>
      <c r="K13" s="77"/>
      <c r="L13" s="79" t="s">
        <v>53</v>
      </c>
      <c r="M13" s="77"/>
      <c r="N13" s="79" t="s">
        <v>54</v>
      </c>
      <c r="O13" s="77"/>
      <c r="P13" s="79" t="s">
        <v>55</v>
      </c>
      <c r="Q13" s="77"/>
      <c r="R13" s="79" t="s">
        <v>52</v>
      </c>
      <c r="S13" s="77"/>
      <c r="T13" s="79" t="s">
        <v>53</v>
      </c>
      <c r="U13" s="77"/>
      <c r="V13" s="79" t="s">
        <v>54</v>
      </c>
      <c r="W13" s="77"/>
      <c r="X13" s="79" t="s">
        <v>55</v>
      </c>
      <c r="Y13" s="77"/>
      <c r="Z13" s="6"/>
      <c r="AA13" s="78" t="s">
        <v>56</v>
      </c>
      <c r="AB13" s="78"/>
      <c r="AC13" s="78" t="s">
        <v>57</v>
      </c>
      <c r="AD13" s="78"/>
      <c r="AE13" s="6"/>
      <c r="AF13" s="78" t="s">
        <v>56</v>
      </c>
      <c r="AG13" s="78"/>
      <c r="AH13" s="78" t="s">
        <v>57</v>
      </c>
      <c r="AI13" s="78"/>
      <c r="AJ13" s="6"/>
      <c r="AK13" s="78" t="s">
        <v>56</v>
      </c>
      <c r="AL13" s="78"/>
      <c r="AM13" s="78" t="s">
        <v>57</v>
      </c>
      <c r="AN13" s="78"/>
      <c r="AO13" s="6"/>
      <c r="AP13" s="78" t="s">
        <v>56</v>
      </c>
      <c r="AQ13" s="78"/>
      <c r="AR13" s="78" t="s">
        <v>57</v>
      </c>
      <c r="AS13" s="78"/>
      <c r="AT13" s="6"/>
      <c r="AU13" s="78" t="s">
        <v>56</v>
      </c>
      <c r="AV13" s="78"/>
      <c r="AW13" s="78" t="s">
        <v>57</v>
      </c>
      <c r="AX13" s="78"/>
      <c r="AY13" s="6"/>
      <c r="AZ13" s="78" t="s">
        <v>56</v>
      </c>
      <c r="BA13" s="78"/>
      <c r="BB13" s="78" t="s">
        <v>57</v>
      </c>
      <c r="BC13" s="78"/>
      <c r="BD13" s="6"/>
      <c r="BE13" s="78" t="s">
        <v>56</v>
      </c>
      <c r="BF13" s="78"/>
      <c r="BG13" s="78" t="s">
        <v>57</v>
      </c>
      <c r="BH13" s="78"/>
      <c r="BI13" s="6"/>
      <c r="BJ13" s="78" t="s">
        <v>56</v>
      </c>
      <c r="BK13" s="78"/>
      <c r="BL13" s="78" t="s">
        <v>57</v>
      </c>
      <c r="BM13" s="78"/>
      <c r="BN13" s="6"/>
    </row>
    <row r="14" spans="1:66" s="7" customFormat="1" ht="69.75" customHeight="1">
      <c r="A14" s="5" t="s">
        <v>58</v>
      </c>
      <c r="B14" s="80" t="s">
        <v>3</v>
      </c>
      <c r="C14" s="81"/>
      <c r="D14" s="76" t="s">
        <v>3</v>
      </c>
      <c r="E14" s="77"/>
      <c r="F14" s="76" t="s">
        <v>3</v>
      </c>
      <c r="G14" s="77"/>
      <c r="H14" s="76" t="s">
        <v>3</v>
      </c>
      <c r="I14" s="77"/>
      <c r="J14" s="76" t="s">
        <v>59</v>
      </c>
      <c r="K14" s="77"/>
      <c r="L14" s="76" t="s">
        <v>59</v>
      </c>
      <c r="M14" s="77"/>
      <c r="N14" s="76" t="s">
        <v>59</v>
      </c>
      <c r="O14" s="77"/>
      <c r="P14" s="76" t="s">
        <v>59</v>
      </c>
      <c r="Q14" s="77"/>
      <c r="R14" s="76" t="s">
        <v>60</v>
      </c>
      <c r="S14" s="77"/>
      <c r="T14" s="76" t="s">
        <v>60</v>
      </c>
      <c r="U14" s="77"/>
      <c r="V14" s="76" t="s">
        <v>60</v>
      </c>
      <c r="W14" s="77"/>
      <c r="X14" s="76" t="s">
        <v>60</v>
      </c>
      <c r="Y14" s="77"/>
      <c r="Z14" s="8"/>
      <c r="AA14" s="9" t="s">
        <v>61</v>
      </c>
      <c r="AB14" s="9" t="s">
        <v>61</v>
      </c>
      <c r="AC14" s="9" t="s">
        <v>61</v>
      </c>
      <c r="AD14" s="9" t="s">
        <v>61</v>
      </c>
      <c r="AE14" s="8"/>
      <c r="AF14" s="9" t="s">
        <v>62</v>
      </c>
      <c r="AG14" s="9" t="s">
        <v>62</v>
      </c>
      <c r="AH14" s="9" t="s">
        <v>62</v>
      </c>
      <c r="AI14" s="9" t="s">
        <v>62</v>
      </c>
      <c r="AJ14" s="8"/>
      <c r="AK14" s="9" t="s">
        <v>63</v>
      </c>
      <c r="AL14" s="9" t="s">
        <v>63</v>
      </c>
      <c r="AM14" s="9" t="s">
        <v>63</v>
      </c>
      <c r="AN14" s="9" t="s">
        <v>63</v>
      </c>
      <c r="AO14" s="8"/>
      <c r="AP14" s="17" t="s">
        <v>64</v>
      </c>
      <c r="AQ14" s="17" t="s">
        <v>64</v>
      </c>
      <c r="AR14" s="9" t="s">
        <v>64</v>
      </c>
      <c r="AS14" s="9" t="s">
        <v>64</v>
      </c>
      <c r="AT14" s="8"/>
      <c r="AU14" s="17" t="s">
        <v>65</v>
      </c>
      <c r="AV14" s="17" t="s">
        <v>65</v>
      </c>
      <c r="AW14" s="9" t="s">
        <v>65</v>
      </c>
      <c r="AX14" s="9" t="s">
        <v>65</v>
      </c>
      <c r="AY14" s="8"/>
      <c r="AZ14" s="9" t="s">
        <v>48</v>
      </c>
      <c r="BA14" s="9" t="s">
        <v>48</v>
      </c>
      <c r="BB14" s="9" t="s">
        <v>48</v>
      </c>
      <c r="BC14" s="9" t="s">
        <v>48</v>
      </c>
      <c r="BD14" s="8"/>
      <c r="BE14" s="9" t="s">
        <v>66</v>
      </c>
      <c r="BF14" s="9" t="s">
        <v>66</v>
      </c>
      <c r="BG14" s="9" t="s">
        <v>66</v>
      </c>
      <c r="BH14" s="9" t="s">
        <v>66</v>
      </c>
      <c r="BI14" s="8"/>
      <c r="BJ14" s="9" t="s">
        <v>67</v>
      </c>
      <c r="BK14" s="9" t="s">
        <v>67</v>
      </c>
      <c r="BL14" s="9" t="s">
        <v>67</v>
      </c>
      <c r="BM14" s="9" t="s">
        <v>67</v>
      </c>
      <c r="BN14" s="8"/>
    </row>
    <row r="15" spans="1:66" s="7" customFormat="1" ht="24" customHeight="1">
      <c r="A15" s="5" t="s">
        <v>68</v>
      </c>
      <c r="B15" s="10" t="s">
        <v>69</v>
      </c>
      <c r="C15" s="10" t="s">
        <v>70</v>
      </c>
      <c r="D15" s="10" t="s">
        <v>69</v>
      </c>
      <c r="E15" s="10" t="s">
        <v>70</v>
      </c>
      <c r="F15" s="10" t="s">
        <v>69</v>
      </c>
      <c r="G15" s="10" t="s">
        <v>70</v>
      </c>
      <c r="H15" s="10" t="s">
        <v>69</v>
      </c>
      <c r="I15" s="10" t="s">
        <v>70</v>
      </c>
      <c r="J15" s="10" t="s">
        <v>69</v>
      </c>
      <c r="K15" s="10" t="s">
        <v>70</v>
      </c>
      <c r="L15" s="10" t="s">
        <v>69</v>
      </c>
      <c r="M15" s="10" t="s">
        <v>70</v>
      </c>
      <c r="N15" s="10" t="s">
        <v>69</v>
      </c>
      <c r="O15" s="10" t="s">
        <v>70</v>
      </c>
      <c r="P15" s="10" t="s">
        <v>69</v>
      </c>
      <c r="Q15" s="10" t="s">
        <v>70</v>
      </c>
      <c r="R15" s="10" t="s">
        <v>69</v>
      </c>
      <c r="S15" s="10" t="s">
        <v>70</v>
      </c>
      <c r="T15" s="10" t="s">
        <v>69</v>
      </c>
      <c r="U15" s="10" t="s">
        <v>70</v>
      </c>
      <c r="V15" s="10" t="s">
        <v>69</v>
      </c>
      <c r="W15" s="10" t="s">
        <v>70</v>
      </c>
      <c r="X15" s="10" t="s">
        <v>69</v>
      </c>
      <c r="Y15" s="10" t="s">
        <v>70</v>
      </c>
      <c r="Z15" s="6"/>
      <c r="AA15" s="10" t="s">
        <v>69</v>
      </c>
      <c r="AB15" s="10" t="s">
        <v>70</v>
      </c>
      <c r="AC15" s="10" t="s">
        <v>69</v>
      </c>
      <c r="AD15" s="10" t="s">
        <v>70</v>
      </c>
      <c r="AE15" s="6"/>
      <c r="AF15" s="10" t="s">
        <v>69</v>
      </c>
      <c r="AG15" s="10" t="s">
        <v>70</v>
      </c>
      <c r="AH15" s="10" t="s">
        <v>69</v>
      </c>
      <c r="AI15" s="10" t="s">
        <v>70</v>
      </c>
      <c r="AJ15" s="6"/>
      <c r="AK15" s="10" t="s">
        <v>69</v>
      </c>
      <c r="AL15" s="10" t="s">
        <v>70</v>
      </c>
      <c r="AM15" s="10" t="s">
        <v>69</v>
      </c>
      <c r="AN15" s="10" t="s">
        <v>70</v>
      </c>
      <c r="AO15" s="6"/>
      <c r="AP15" s="10" t="s">
        <v>69</v>
      </c>
      <c r="AQ15" s="10" t="s">
        <v>70</v>
      </c>
      <c r="AR15" s="10" t="s">
        <v>69</v>
      </c>
      <c r="AS15" s="10" t="s">
        <v>70</v>
      </c>
      <c r="AT15" s="6"/>
      <c r="AU15" s="10" t="s">
        <v>69</v>
      </c>
      <c r="AV15" s="10" t="s">
        <v>70</v>
      </c>
      <c r="AW15" s="10" t="s">
        <v>69</v>
      </c>
      <c r="AX15" s="10" t="s">
        <v>70</v>
      </c>
      <c r="AY15" s="6"/>
      <c r="AZ15" s="10" t="s">
        <v>69</v>
      </c>
      <c r="BA15" s="10" t="s">
        <v>70</v>
      </c>
      <c r="BB15" s="10" t="s">
        <v>69</v>
      </c>
      <c r="BC15" s="10" t="s">
        <v>70</v>
      </c>
      <c r="BD15" s="6"/>
      <c r="BE15" s="10" t="s">
        <v>69</v>
      </c>
      <c r="BF15" s="10" t="s">
        <v>70</v>
      </c>
      <c r="BG15" s="10" t="s">
        <v>69</v>
      </c>
      <c r="BH15" s="10" t="s">
        <v>70</v>
      </c>
      <c r="BI15" s="6"/>
      <c r="BJ15" s="10" t="s">
        <v>69</v>
      </c>
      <c r="BK15" s="10" t="s">
        <v>70</v>
      </c>
      <c r="BL15" s="10" t="s">
        <v>69</v>
      </c>
      <c r="BM15" s="10" t="s">
        <v>70</v>
      </c>
      <c r="BN15" s="6"/>
    </row>
    <row r="16" spans="1:66" s="4" customFormat="1" ht="25.5" customHeight="1">
      <c r="A16" s="11" t="s">
        <v>71</v>
      </c>
      <c r="B16" s="16">
        <v>0.34</v>
      </c>
      <c r="C16" s="16">
        <v>0.34</v>
      </c>
      <c r="D16" s="7">
        <v>0.28999999999999998</v>
      </c>
      <c r="E16" s="7">
        <v>0.28999999999999998</v>
      </c>
      <c r="F16" s="7">
        <v>0.24</v>
      </c>
      <c r="G16" s="7">
        <v>0.24</v>
      </c>
      <c r="H16" s="7">
        <v>0.14000000000000001</v>
      </c>
      <c r="I16" s="7">
        <v>0.14000000000000001</v>
      </c>
      <c r="J16" s="7">
        <v>0.24</v>
      </c>
      <c r="K16" s="7">
        <v>0.24</v>
      </c>
      <c r="L16" s="7">
        <v>0.2</v>
      </c>
      <c r="M16" s="7">
        <v>0.2</v>
      </c>
      <c r="N16" s="7">
        <v>0.17</v>
      </c>
      <c r="O16" s="7">
        <v>0.17</v>
      </c>
      <c r="P16" s="7">
        <v>0.1</v>
      </c>
      <c r="Q16" s="7">
        <v>0.1</v>
      </c>
      <c r="R16" s="7">
        <v>0.28999999999999998</v>
      </c>
      <c r="S16" s="7">
        <v>0.28999999999999998</v>
      </c>
      <c r="T16" s="7">
        <v>0.25</v>
      </c>
      <c r="U16" s="7">
        <v>0.25</v>
      </c>
      <c r="V16" s="7">
        <v>0.2</v>
      </c>
      <c r="W16" s="7">
        <v>0.2</v>
      </c>
      <c r="X16" s="7">
        <v>0.12</v>
      </c>
      <c r="Y16" s="7">
        <v>0.12</v>
      </c>
      <c r="Z16" s="14"/>
      <c r="AE16" s="14"/>
      <c r="AJ16" s="14"/>
      <c r="AO16" s="14"/>
      <c r="AP16" s="15">
        <f>0.158*B16</f>
        <v>5.3720000000000004E-2</v>
      </c>
      <c r="AQ16" s="15">
        <f>0.158*C16</f>
        <v>5.3720000000000004E-2</v>
      </c>
      <c r="AR16" s="7" t="s">
        <v>72</v>
      </c>
      <c r="AS16" s="7" t="s">
        <v>72</v>
      </c>
      <c r="AT16" s="14"/>
      <c r="AU16" s="15">
        <f>(AP16+B16)/2</f>
        <v>0.19686000000000001</v>
      </c>
      <c r="AV16" s="15">
        <f>(AQ16+C16)/2</f>
        <v>0.19686000000000001</v>
      </c>
      <c r="AW16" s="7" t="s">
        <v>72</v>
      </c>
      <c r="AX16" s="7" t="s">
        <v>72</v>
      </c>
      <c r="AY16" s="14"/>
      <c r="BD16" s="14"/>
      <c r="BG16" s="7" t="s">
        <v>40</v>
      </c>
      <c r="BH16" s="7" t="s">
        <v>40</v>
      </c>
      <c r="BI16" s="14"/>
      <c r="BJ16" s="7" t="s">
        <v>40</v>
      </c>
      <c r="BK16" s="7" t="s">
        <v>40</v>
      </c>
      <c r="BL16" s="7" t="s">
        <v>40</v>
      </c>
      <c r="BM16" s="7" t="s">
        <v>40</v>
      </c>
      <c r="BN16" s="14"/>
    </row>
    <row r="17" spans="1:66" s="4" customFormat="1" ht="25.5" customHeight="1">
      <c r="A17" s="11" t="s">
        <v>73</v>
      </c>
      <c r="B17" s="16">
        <v>0.31</v>
      </c>
      <c r="C17" s="16">
        <v>0.31</v>
      </c>
      <c r="D17" s="7">
        <v>0.27</v>
      </c>
      <c r="E17" s="7">
        <v>0.27</v>
      </c>
      <c r="F17" s="7" t="s">
        <v>40</v>
      </c>
      <c r="G17" s="7" t="s">
        <v>40</v>
      </c>
      <c r="H17" s="7" t="s">
        <v>40</v>
      </c>
      <c r="I17" s="7" t="s">
        <v>40</v>
      </c>
      <c r="J17" s="7">
        <v>0.22</v>
      </c>
      <c r="K17" s="7">
        <v>0.22</v>
      </c>
      <c r="L17" s="7">
        <v>0.19</v>
      </c>
      <c r="M17" s="7">
        <v>0.19</v>
      </c>
      <c r="N17" s="7" t="s">
        <v>40</v>
      </c>
      <c r="O17" s="7" t="s">
        <v>40</v>
      </c>
      <c r="P17" s="7" t="s">
        <v>40</v>
      </c>
      <c r="Q17" s="7" t="s">
        <v>40</v>
      </c>
      <c r="R17" s="7">
        <v>0.22</v>
      </c>
      <c r="S17" s="7">
        <v>0.22</v>
      </c>
      <c r="T17" s="7">
        <v>0.19</v>
      </c>
      <c r="U17" s="7">
        <v>0.19</v>
      </c>
      <c r="V17" s="7" t="s">
        <v>40</v>
      </c>
      <c r="W17" s="7" t="s">
        <v>40</v>
      </c>
      <c r="X17" s="7" t="s">
        <v>40</v>
      </c>
      <c r="Y17" s="7" t="s">
        <v>40</v>
      </c>
      <c r="Z17" s="14"/>
      <c r="AC17" s="7" t="s">
        <v>40</v>
      </c>
      <c r="AD17" s="7" t="s">
        <v>40</v>
      </c>
      <c r="AE17" s="14"/>
      <c r="AF17" s="7" t="s">
        <v>40</v>
      </c>
      <c r="AG17" s="7" t="s">
        <v>40</v>
      </c>
      <c r="AH17" s="7" t="s">
        <v>40</v>
      </c>
      <c r="AI17" s="7" t="s">
        <v>40</v>
      </c>
      <c r="AJ17" s="14"/>
      <c r="AK17" s="7" t="s">
        <v>40</v>
      </c>
      <c r="AL17" s="7" t="s">
        <v>40</v>
      </c>
      <c r="AM17" s="7" t="s">
        <v>40</v>
      </c>
      <c r="AN17" s="7" t="s">
        <v>40</v>
      </c>
      <c r="AO17" s="14"/>
      <c r="AP17" s="15">
        <f>0.158*B17</f>
        <v>4.8980000000000003E-2</v>
      </c>
      <c r="AQ17" s="15">
        <f>0.158*C17</f>
        <v>4.8980000000000003E-2</v>
      </c>
      <c r="AR17" s="7" t="s">
        <v>40</v>
      </c>
      <c r="AS17" s="7" t="s">
        <v>40</v>
      </c>
      <c r="AT17" s="14"/>
      <c r="AU17" s="15">
        <f>(AP17+B17)/2</f>
        <v>0.17949000000000001</v>
      </c>
      <c r="AV17" s="15">
        <f>(AQ17+C17)/2</f>
        <v>0.17949000000000001</v>
      </c>
      <c r="AW17" s="7" t="s">
        <v>40</v>
      </c>
      <c r="AX17" s="7" t="s">
        <v>40</v>
      </c>
      <c r="AY17" s="14"/>
      <c r="BB17" s="7" t="s">
        <v>40</v>
      </c>
      <c r="BC17" s="7" t="s">
        <v>40</v>
      </c>
      <c r="BD17" s="14"/>
      <c r="BG17" s="7" t="s">
        <v>40</v>
      </c>
      <c r="BH17" s="7" t="s">
        <v>40</v>
      </c>
      <c r="BI17" s="14"/>
      <c r="BL17" s="7" t="s">
        <v>40</v>
      </c>
      <c r="BM17" s="7" t="s">
        <v>40</v>
      </c>
      <c r="BN17" s="14"/>
    </row>
    <row r="18" spans="1:66" s="4" customFormat="1" ht="25.5" customHeight="1">
      <c r="A18" s="11" t="s">
        <v>74</v>
      </c>
      <c r="B18" s="7">
        <v>0.15</v>
      </c>
      <c r="C18" s="7">
        <v>0.15</v>
      </c>
      <c r="D18" s="7">
        <v>0.12</v>
      </c>
      <c r="E18" s="7">
        <v>0.12</v>
      </c>
      <c r="F18" s="7" t="s">
        <v>40</v>
      </c>
      <c r="G18" s="7" t="s">
        <v>40</v>
      </c>
      <c r="H18" s="7" t="s">
        <v>40</v>
      </c>
      <c r="I18" s="7" t="s">
        <v>40</v>
      </c>
      <c r="J18" s="7">
        <v>0.1</v>
      </c>
      <c r="K18" s="7">
        <v>0.1</v>
      </c>
      <c r="L18" s="7">
        <v>0.09</v>
      </c>
      <c r="M18" s="7">
        <v>0.09</v>
      </c>
      <c r="N18" s="7" t="s">
        <v>40</v>
      </c>
      <c r="O18" s="7" t="s">
        <v>40</v>
      </c>
      <c r="P18" s="7" t="s">
        <v>40</v>
      </c>
      <c r="Q18" s="7" t="s">
        <v>40</v>
      </c>
      <c r="R18" s="7" t="s">
        <v>40</v>
      </c>
      <c r="S18" s="7" t="s">
        <v>40</v>
      </c>
      <c r="T18" s="7" t="s">
        <v>40</v>
      </c>
      <c r="U18" s="7" t="s">
        <v>40</v>
      </c>
      <c r="V18" s="7" t="s">
        <v>40</v>
      </c>
      <c r="W18" s="7" t="s">
        <v>40</v>
      </c>
      <c r="X18" s="7" t="s">
        <v>40</v>
      </c>
      <c r="Y18" s="7" t="s">
        <v>40</v>
      </c>
      <c r="Z18" s="14"/>
      <c r="AC18" s="7" t="s">
        <v>40</v>
      </c>
      <c r="AD18" s="7" t="s">
        <v>40</v>
      </c>
      <c r="AE18" s="14"/>
      <c r="AF18" s="7" t="s">
        <v>40</v>
      </c>
      <c r="AG18" s="7" t="s">
        <v>40</v>
      </c>
      <c r="AH18" s="7" t="s">
        <v>40</v>
      </c>
      <c r="AI18" s="7" t="s">
        <v>40</v>
      </c>
      <c r="AJ18" s="14"/>
      <c r="AK18" s="7" t="s">
        <v>40</v>
      </c>
      <c r="AL18" s="7" t="s">
        <v>40</v>
      </c>
      <c r="AM18" s="7" t="s">
        <v>40</v>
      </c>
      <c r="AN18" s="7" t="s">
        <v>40</v>
      </c>
      <c r="AO18" s="14"/>
      <c r="AP18" s="7" t="s">
        <v>40</v>
      </c>
      <c r="AQ18" s="7" t="s">
        <v>40</v>
      </c>
      <c r="AR18" s="7" t="s">
        <v>40</v>
      </c>
      <c r="AS18" s="7" t="s">
        <v>40</v>
      </c>
      <c r="AT18" s="14"/>
      <c r="AU18" s="7" t="s">
        <v>40</v>
      </c>
      <c r="AV18" s="7" t="s">
        <v>40</v>
      </c>
      <c r="AW18" s="7" t="s">
        <v>40</v>
      </c>
      <c r="AX18" s="7" t="s">
        <v>40</v>
      </c>
      <c r="AY18" s="14"/>
      <c r="BB18" s="7" t="s">
        <v>40</v>
      </c>
      <c r="BC18" s="7" t="s">
        <v>40</v>
      </c>
      <c r="BD18" s="14"/>
      <c r="BE18" s="7" t="s">
        <v>40</v>
      </c>
      <c r="BF18" s="7" t="s">
        <v>40</v>
      </c>
      <c r="BG18" s="7" t="s">
        <v>40</v>
      </c>
      <c r="BH18" s="7" t="s">
        <v>40</v>
      </c>
      <c r="BI18" s="14"/>
      <c r="BJ18" s="7" t="s">
        <v>40</v>
      </c>
      <c r="BK18" s="7" t="s">
        <v>40</v>
      </c>
      <c r="BL18" s="7" t="s">
        <v>40</v>
      </c>
      <c r="BM18" s="7" t="s">
        <v>40</v>
      </c>
      <c r="BN18" s="14"/>
    </row>
    <row r="19" spans="1:66" s="4" customFormat="1" ht="25.5" customHeight="1">
      <c r="A19" s="11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AP19" s="71" t="s">
        <v>79</v>
      </c>
      <c r="AQ19" s="71"/>
      <c r="AR19" s="72" t="s">
        <v>80</v>
      </c>
      <c r="AU19" s="71" t="s">
        <v>81</v>
      </c>
      <c r="AV19" s="71"/>
      <c r="AW19" s="73"/>
      <c r="AX19" s="71"/>
    </row>
  </sheetData>
  <mergeCells count="82">
    <mergeCell ref="A3:AI3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AU4:AV4"/>
    <mergeCell ref="T4:U4"/>
    <mergeCell ref="V4:W4"/>
    <mergeCell ref="X4:Y4"/>
    <mergeCell ref="AA4:AB4"/>
    <mergeCell ref="AC4:AD4"/>
    <mergeCell ref="AF4:AG4"/>
    <mergeCell ref="AH4:AI4"/>
    <mergeCell ref="AK4:AL4"/>
    <mergeCell ref="AM4:AN4"/>
    <mergeCell ref="AP4:AQ4"/>
    <mergeCell ref="AR4:AS4"/>
    <mergeCell ref="BL4:BM4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AW4:AX4"/>
    <mergeCell ref="AZ4:BA4"/>
    <mergeCell ref="BB4:BC4"/>
    <mergeCell ref="BE4:BF4"/>
    <mergeCell ref="BG4:BH4"/>
    <mergeCell ref="BJ4:BK4"/>
    <mergeCell ref="T5:U5"/>
    <mergeCell ref="V5:W5"/>
    <mergeCell ref="X5:Y5"/>
    <mergeCell ref="A12:AI12"/>
    <mergeCell ref="B13:C13"/>
    <mergeCell ref="D13:E13"/>
    <mergeCell ref="F13:G13"/>
    <mergeCell ref="H13:I13"/>
    <mergeCell ref="J13:K13"/>
    <mergeCell ref="L13:M13"/>
    <mergeCell ref="L14:M14"/>
    <mergeCell ref="AP13:AQ13"/>
    <mergeCell ref="AR13:AS13"/>
    <mergeCell ref="AU13:AV13"/>
    <mergeCell ref="AW13:AX13"/>
    <mergeCell ref="AA13:AB13"/>
    <mergeCell ref="AC13:AD13"/>
    <mergeCell ref="AF13:AG13"/>
    <mergeCell ref="AH13:AI13"/>
    <mergeCell ref="AK13:AL13"/>
    <mergeCell ref="AM13:AN13"/>
    <mergeCell ref="N13:O13"/>
    <mergeCell ref="P13:Q13"/>
    <mergeCell ref="R13:S13"/>
    <mergeCell ref="T13:U13"/>
    <mergeCell ref="V13:W13"/>
    <mergeCell ref="B14:C14"/>
    <mergeCell ref="D14:E14"/>
    <mergeCell ref="F14:G14"/>
    <mergeCell ref="H14:I14"/>
    <mergeCell ref="J14:K14"/>
    <mergeCell ref="X14:Y14"/>
    <mergeCell ref="BE13:BF13"/>
    <mergeCell ref="BG13:BH13"/>
    <mergeCell ref="BJ13:BK13"/>
    <mergeCell ref="BL13:BM13"/>
    <mergeCell ref="AZ13:BA13"/>
    <mergeCell ref="BB13:BC13"/>
    <mergeCell ref="X13:Y13"/>
    <mergeCell ref="N14:O14"/>
    <mergeCell ref="P14:Q14"/>
    <mergeCell ref="R14:S14"/>
    <mergeCell ref="T14:U14"/>
    <mergeCell ref="V14:W14"/>
  </mergeCells>
  <phoneticPr fontId="3" type="noConversion"/>
  <conditionalFormatting sqref="B7:E9 F7:I7 J7:M9 N7:Q7 R7:U8 V7:Y7">
    <cfRule type="colorScale" priority="2">
      <colorScale>
        <cfvo type="min" val="0"/>
        <cfvo type="max" val="0"/>
        <color rgb="FFFFEF9C"/>
        <color rgb="FFFF7128"/>
      </colorScale>
    </cfRule>
  </conditionalFormatting>
  <conditionalFormatting sqref="B16:E18 F16:I16 J16:M18 N16:Q16 R16:U17 V16:Y16">
    <cfRule type="colorScale" priority="1">
      <colorScale>
        <cfvo type="min" val="0"/>
        <cfvo type="max" val="0"/>
        <color rgb="FFFFEF9C"/>
        <color rgb="FFFF7128"/>
      </colorScale>
    </cfRule>
  </conditionalFormatting>
  <pageMargins left="0.75" right="0.75" top="1" bottom="1" header="0.5" footer="0.5"/>
  <pageSetup orientation="portrait" horizontalDpi="4294967294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K41"/>
  <sheetViews>
    <sheetView workbookViewId="0">
      <selection activeCell="D28" sqref="D28"/>
    </sheetView>
  </sheetViews>
  <sheetFormatPr defaultRowHeight="15"/>
  <cols>
    <col min="1" max="1" width="17.140625" style="45" customWidth="1"/>
    <col min="2" max="2" width="12.7109375" style="45" customWidth="1"/>
    <col min="3" max="3" width="14.28515625" style="45" customWidth="1"/>
    <col min="4" max="8" width="12.7109375" style="45" customWidth="1"/>
    <col min="9" max="9" width="3.42578125" style="47" customWidth="1"/>
    <col min="10" max="10" width="12.7109375" style="45" customWidth="1"/>
    <col min="11" max="11" width="10.85546875" style="45" customWidth="1"/>
    <col min="12" max="16384" width="9.140625" style="47"/>
  </cols>
  <sheetData>
    <row r="1" spans="1:11" s="46" customFormat="1" ht="15.75">
      <c r="A1" s="44" t="s">
        <v>113</v>
      </c>
      <c r="B1" s="45"/>
      <c r="C1" s="45"/>
      <c r="D1" s="45"/>
      <c r="E1" s="45"/>
      <c r="F1" s="45"/>
      <c r="G1" s="45"/>
      <c r="H1" s="45"/>
      <c r="J1" s="45"/>
      <c r="K1" s="45"/>
    </row>
    <row r="2" spans="1:11" s="46" customFormat="1" ht="15.75">
      <c r="A2" s="44"/>
      <c r="B2" s="45"/>
      <c r="C2" s="45"/>
      <c r="D2" s="45"/>
      <c r="E2" s="45"/>
      <c r="F2" s="45"/>
      <c r="G2" s="45"/>
      <c r="H2" s="45"/>
      <c r="J2" s="45"/>
      <c r="K2" s="45"/>
    </row>
    <row r="3" spans="1:11" ht="15.75" thickBot="1"/>
    <row r="4" spans="1:11">
      <c r="A4" s="48"/>
      <c r="B4" s="48"/>
      <c r="C4" s="48" t="s">
        <v>114</v>
      </c>
      <c r="D4" s="48" t="s">
        <v>115</v>
      </c>
      <c r="E4" s="48" t="s">
        <v>116</v>
      </c>
      <c r="F4" s="84" t="s">
        <v>117</v>
      </c>
      <c r="G4" s="84"/>
      <c r="H4" s="48" t="s">
        <v>118</v>
      </c>
      <c r="J4" s="49" t="s">
        <v>119</v>
      </c>
      <c r="K4" s="50" t="s">
        <v>120</v>
      </c>
    </row>
    <row r="5" spans="1:11">
      <c r="A5" s="51" t="s">
        <v>121</v>
      </c>
      <c r="B5" s="51" t="s">
        <v>122</v>
      </c>
      <c r="C5" s="51" t="s">
        <v>123</v>
      </c>
      <c r="D5" s="51" t="s">
        <v>124</v>
      </c>
      <c r="E5" s="51" t="s">
        <v>125</v>
      </c>
      <c r="F5" s="51" t="s">
        <v>126</v>
      </c>
      <c r="G5" s="51" t="s">
        <v>127</v>
      </c>
      <c r="H5" s="52" t="s">
        <v>128</v>
      </c>
      <c r="J5" s="53" t="s">
        <v>129</v>
      </c>
      <c r="K5" s="54" t="s">
        <v>129</v>
      </c>
    </row>
    <row r="6" spans="1:11">
      <c r="A6" s="55" t="s">
        <v>130</v>
      </c>
      <c r="B6" s="55" t="s">
        <v>60</v>
      </c>
      <c r="C6" s="56">
        <v>39930</v>
      </c>
      <c r="D6" s="57">
        <v>24.23</v>
      </c>
      <c r="E6" s="57">
        <f>D6/6.25</f>
        <v>3.8768000000000002</v>
      </c>
      <c r="F6" s="45">
        <v>3.11</v>
      </c>
      <c r="G6" s="58">
        <f>F6*2000*1.121</f>
        <v>6972.62</v>
      </c>
      <c r="H6" s="59">
        <f>E6*G6/100</f>
        <v>270.31453216</v>
      </c>
      <c r="J6" s="60">
        <f>H6/$H$8</f>
        <v>1.0319420783645656</v>
      </c>
      <c r="K6" s="61">
        <f>G6/$G$8</f>
        <v>1</v>
      </c>
    </row>
    <row r="7" spans="1:11">
      <c r="C7" s="56"/>
      <c r="D7" s="57"/>
      <c r="E7" s="57"/>
      <c r="G7" s="58"/>
      <c r="H7" s="59"/>
      <c r="J7" s="62"/>
      <c r="K7" s="63"/>
    </row>
    <row r="8" spans="1:11">
      <c r="A8" s="55" t="s">
        <v>131</v>
      </c>
      <c r="B8" s="55" t="s">
        <v>3</v>
      </c>
      <c r="C8" s="56">
        <v>39932</v>
      </c>
      <c r="D8" s="57">
        <v>23.48</v>
      </c>
      <c r="E8" s="57">
        <f t="shared" ref="E8:E16" si="0">D8/6.25</f>
        <v>3.7568000000000001</v>
      </c>
      <c r="F8" s="45">
        <v>3.11</v>
      </c>
      <c r="G8" s="58">
        <f t="shared" ref="G8:G16" si="1">F8*2000*1.121</f>
        <v>6972.62</v>
      </c>
      <c r="H8" s="59">
        <f t="shared" ref="H8:H16" si="2">E8*G8/100</f>
        <v>261.94738816</v>
      </c>
      <c r="J8" s="60">
        <f>H8/$H$8</f>
        <v>1</v>
      </c>
      <c r="K8" s="61">
        <f>G8/$G$8</f>
        <v>1</v>
      </c>
    </row>
    <row r="9" spans="1:11">
      <c r="C9" s="56"/>
      <c r="D9" s="57"/>
      <c r="E9" s="57"/>
      <c r="G9" s="58"/>
      <c r="H9" s="59"/>
      <c r="J9" s="62"/>
      <c r="K9" s="63"/>
    </row>
    <row r="10" spans="1:11">
      <c r="A10" s="45" t="s">
        <v>132</v>
      </c>
      <c r="B10" s="45" t="s">
        <v>133</v>
      </c>
      <c r="C10" s="56">
        <v>39932</v>
      </c>
      <c r="D10" s="57">
        <v>23.35</v>
      </c>
      <c r="E10" s="57">
        <f t="shared" si="0"/>
        <v>3.7360000000000002</v>
      </c>
      <c r="F10" s="45">
        <v>3.13</v>
      </c>
      <c r="G10" s="58">
        <f t="shared" si="1"/>
        <v>7017.46</v>
      </c>
      <c r="H10" s="59">
        <f t="shared" si="2"/>
        <v>262.17230560000002</v>
      </c>
      <c r="J10" s="62">
        <f>H10/$H$8</f>
        <v>1.0008586359328868</v>
      </c>
      <c r="K10" s="63">
        <f>G10/$G$8</f>
        <v>1.0064308681672025</v>
      </c>
    </row>
    <row r="11" spans="1:11">
      <c r="A11" s="45" t="s">
        <v>134</v>
      </c>
      <c r="B11" s="45" t="s">
        <v>133</v>
      </c>
      <c r="C11" s="56">
        <v>39932</v>
      </c>
      <c r="D11" s="57">
        <v>23.4</v>
      </c>
      <c r="E11" s="57">
        <f t="shared" si="0"/>
        <v>3.7439999999999998</v>
      </c>
      <c r="F11" s="45">
        <v>3.12</v>
      </c>
      <c r="G11" s="58">
        <f t="shared" si="1"/>
        <v>6995.04</v>
      </c>
      <c r="H11" s="59">
        <f t="shared" si="2"/>
        <v>261.89429760000002</v>
      </c>
      <c r="J11" s="62">
        <f>H11/$H$8</f>
        <v>0.99979732357565043</v>
      </c>
      <c r="K11" s="63">
        <f>G11/$G$8</f>
        <v>1.0032154340836013</v>
      </c>
    </row>
    <row r="12" spans="1:11">
      <c r="A12" s="45" t="s">
        <v>135</v>
      </c>
      <c r="B12" s="45" t="s">
        <v>133</v>
      </c>
      <c r="C12" s="56">
        <v>39930</v>
      </c>
      <c r="D12" s="57">
        <v>22.05</v>
      </c>
      <c r="E12" s="57">
        <f t="shared" si="0"/>
        <v>3.528</v>
      </c>
      <c r="F12" s="45">
        <v>2.69</v>
      </c>
      <c r="G12" s="58">
        <f t="shared" si="1"/>
        <v>6030.98</v>
      </c>
      <c r="H12" s="59">
        <f t="shared" si="2"/>
        <v>212.77297439999998</v>
      </c>
      <c r="J12" s="62">
        <f>H12/$H$8</f>
        <v>0.81227370081673111</v>
      </c>
      <c r="K12" s="63">
        <f>G12/$G$8</f>
        <v>0.86495176848874589</v>
      </c>
    </row>
    <row r="13" spans="1:11">
      <c r="A13" s="55" t="s">
        <v>136</v>
      </c>
      <c r="B13" s="55" t="s">
        <v>133</v>
      </c>
      <c r="C13" s="56">
        <v>39930</v>
      </c>
      <c r="D13" s="57">
        <v>22.48</v>
      </c>
      <c r="E13" s="57">
        <f t="shared" si="0"/>
        <v>3.5968</v>
      </c>
      <c r="F13" s="45">
        <v>2.66</v>
      </c>
      <c r="G13" s="58">
        <f t="shared" si="1"/>
        <v>5963.72</v>
      </c>
      <c r="H13" s="59">
        <f t="shared" si="2"/>
        <v>214.50308096000001</v>
      </c>
      <c r="J13" s="60">
        <f>H13/$H$8</f>
        <v>0.81887848726699064</v>
      </c>
      <c r="K13" s="61">
        <f>G13/$G$8</f>
        <v>0.85530546623794212</v>
      </c>
    </row>
    <row r="14" spans="1:11">
      <c r="C14" s="56"/>
      <c r="D14" s="57"/>
      <c r="E14" s="57"/>
      <c r="G14" s="58"/>
      <c r="H14" s="59"/>
      <c r="J14" s="62"/>
      <c r="K14" s="63"/>
    </row>
    <row r="15" spans="1:11">
      <c r="A15" s="55" t="s">
        <v>137</v>
      </c>
      <c r="B15" s="55" t="s">
        <v>59</v>
      </c>
      <c r="C15" s="56">
        <v>39930</v>
      </c>
      <c r="D15" s="57">
        <v>22.73</v>
      </c>
      <c r="E15" s="57">
        <f t="shared" si="0"/>
        <v>3.6368</v>
      </c>
      <c r="F15" s="45">
        <v>2.65</v>
      </c>
      <c r="G15" s="58">
        <f t="shared" si="1"/>
        <v>5941.3</v>
      </c>
      <c r="H15" s="59">
        <f t="shared" si="2"/>
        <v>216.0731984</v>
      </c>
      <c r="J15" s="60">
        <f>H15/$H$8</f>
        <v>0.82487250557360159</v>
      </c>
      <c r="K15" s="61">
        <f>G15/$G$8</f>
        <v>0.85209003215434087</v>
      </c>
    </row>
    <row r="16" spans="1:11" ht="15.75" thickBot="1">
      <c r="A16" s="55" t="s">
        <v>138</v>
      </c>
      <c r="B16" s="55" t="s">
        <v>59</v>
      </c>
      <c r="C16" s="56">
        <v>39932</v>
      </c>
      <c r="D16" s="57">
        <v>22.38</v>
      </c>
      <c r="E16" s="57">
        <f t="shared" si="0"/>
        <v>3.5808</v>
      </c>
      <c r="F16" s="45">
        <v>2.52</v>
      </c>
      <c r="G16" s="58">
        <f t="shared" si="1"/>
        <v>5649.84</v>
      </c>
      <c r="H16" s="59">
        <f t="shared" si="2"/>
        <v>202.30947071999998</v>
      </c>
      <c r="J16" s="64">
        <f>H16/$H$8</f>
        <v>0.77232864256095346</v>
      </c>
      <c r="K16" s="65">
        <f>G16/$G$8</f>
        <v>0.81028938906752412</v>
      </c>
    </row>
    <row r="17" spans="3:4">
      <c r="C17" s="66"/>
      <c r="D17" s="57"/>
    </row>
    <row r="18" spans="3:4">
      <c r="C18" s="66"/>
      <c r="D18" s="57"/>
    </row>
    <row r="19" spans="3:4">
      <c r="C19" s="66"/>
      <c r="D19" s="57"/>
    </row>
    <row r="20" spans="3:4">
      <c r="C20" s="66"/>
      <c r="D20" s="57"/>
    </row>
    <row r="21" spans="3:4">
      <c r="C21" s="66"/>
      <c r="D21" s="57"/>
    </row>
    <row r="22" spans="3:4">
      <c r="C22" s="66"/>
      <c r="D22" s="57"/>
    </row>
    <row r="23" spans="3:4">
      <c r="C23" s="66"/>
      <c r="D23" s="57"/>
    </row>
    <row r="24" spans="3:4">
      <c r="C24" s="66"/>
      <c r="D24" s="57"/>
    </row>
    <row r="25" spans="3:4">
      <c r="C25" s="66"/>
      <c r="D25" s="57"/>
    </row>
    <row r="26" spans="3:4">
      <c r="C26" s="66"/>
      <c r="D26" s="57"/>
    </row>
    <row r="27" spans="3:4">
      <c r="C27" s="66"/>
      <c r="D27" s="57"/>
    </row>
    <row r="28" spans="3:4">
      <c r="C28" s="66"/>
      <c r="D28" s="57"/>
    </row>
    <row r="29" spans="3:4">
      <c r="C29" s="66"/>
      <c r="D29" s="57"/>
    </row>
    <row r="30" spans="3:4">
      <c r="C30" s="66"/>
    </row>
    <row r="31" spans="3:4">
      <c r="C31" s="66"/>
    </row>
    <row r="32" spans="3:4">
      <c r="C32" s="66"/>
    </row>
    <row r="33" spans="3:3">
      <c r="C33" s="66"/>
    </row>
    <row r="34" spans="3:3">
      <c r="C34" s="66"/>
    </row>
    <row r="35" spans="3:3">
      <c r="C35" s="66"/>
    </row>
    <row r="36" spans="3:3">
      <c r="C36" s="66"/>
    </row>
    <row r="37" spans="3:3">
      <c r="C37" s="66"/>
    </row>
    <row r="38" spans="3:3">
      <c r="C38" s="66"/>
    </row>
    <row r="39" spans="3:3">
      <c r="C39" s="66"/>
    </row>
    <row r="40" spans="3:3">
      <c r="C40" s="66"/>
    </row>
    <row r="41" spans="3:3">
      <c r="C41" s="66"/>
    </row>
  </sheetData>
  <mergeCells count="1">
    <mergeCell ref="F4:G4"/>
  </mergeCells>
  <pageMargins left="0.7" right="0.7" top="0.75" bottom="0.75" header="0.3" footer="0.3"/>
  <pageSetup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Legumes &amp; Leg-Grass Mixture </vt:lpstr>
      <vt:lpstr>Species Updates </vt:lpstr>
      <vt:lpstr>VA Tech Sm Gr For Var Trial Ex.</vt:lpstr>
    </vt:vector>
  </TitlesOfParts>
  <Company>USDA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 Mulbry</dc:creator>
  <cp:lastModifiedBy>cbpstaff</cp:lastModifiedBy>
  <dcterms:created xsi:type="dcterms:W3CDTF">2013-07-03T01:51:08Z</dcterms:created>
  <dcterms:modified xsi:type="dcterms:W3CDTF">2013-08-08T16:28:37Z</dcterms:modified>
</cp:coreProperties>
</file>