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9126"/>
  <workbookPr/>
  <mc:AlternateContent xmlns:mc="http://schemas.openxmlformats.org/markup-compatibility/2006">
    <mc:Choice Requires="x15">
      <x15ac:absPath xmlns:x15ac="http://schemas.microsoft.com/office/spreadsheetml/2010/11/ac" url="\\bcvabfp01\projects\Clients\NAVFAC\SDWA CWA IDIQ 2014\55195 CBP Support 2018\03 Working\Task E - BMP Datacall\E.2 - BMP Package Prep\FY18 Templates\Final\Blank\"/>
    </mc:Choice>
  </mc:AlternateContent>
  <xr:revisionPtr revIDLastSave="0" documentId="8_{E98C100B-D786-4BC2-81B3-3EF7FCA520A9}" xr6:coauthVersionLast="31" xr6:coauthVersionMax="31" xr10:uidLastSave="{00000000-0000-0000-0000-000000000000}"/>
  <workbookProtection lockStructure="1"/>
  <bookViews>
    <workbookView xWindow="0" yWindow="0" windowWidth="28800" windowHeight="11640" xr2:uid="{00000000-000D-0000-FFFF-FFFF00000000}"/>
  </bookViews>
  <sheets>
    <sheet name="CBP Instructions" sheetId="9" r:id="rId1"/>
    <sheet name="BMP Records" sheetId="1" r:id="rId2"/>
    <sheet name="Historical Comparison" sheetId="10" state="hidden" r:id="rId3"/>
    <sheet name="Jurisdiction Reference" sheetId="2" r:id="rId4"/>
    <sheet name="Static Lookups" sheetId="4" r:id="rId5"/>
    <sheet name="BMP Lookups" sheetId="5" state="hidden" r:id="rId6"/>
    <sheet name="(H) Value Validation" sheetId="8" state="hidden" r:id="rId7"/>
  </sheets>
  <definedNames>
    <definedName name="_xlnm._FilterDatabase" localSheetId="5" hidden="1">'BMP Lookups'!$D$1:$D$158</definedName>
    <definedName name="_FYEnd">DATE(2018, 7, 1)</definedName>
    <definedName name="_FYStart">DATE(2017, 7, 1)</definedName>
    <definedName name="AgencyCode">'Static Lookups'!$E$55:$E$86</definedName>
    <definedName name="All_BMPStatus">'(H) Value Validation'!$N$3:$N$7</definedName>
    <definedName name="BMPCategory">'Static Lookups'!$C$20:$C$26</definedName>
    <definedName name="BMPCategory2">'Static Lookups'!$C$20:$C$26</definedName>
    <definedName name="BMPName">'BMP Lookups'!$A$2:$A$158</definedName>
    <definedName name="BMPStatus">'Static Lookups'!$B$35:$B$44</definedName>
    <definedName name="CountyName">'Static Lookups'!$B$51:$B$70</definedName>
    <definedName name="FEDSTATE">'Static Lookups'!$B$29:$B$31</definedName>
    <definedName name="FIPS">'Static Lookups'!$C$51:$C$70</definedName>
    <definedName name="IMPQualifier">'Static Lookups'!$E$47:$E$52</definedName>
    <definedName name="InCBWatershed">'Static Lookups'!$B$74:$B$75</definedName>
    <definedName name="InspectionStatus">'Static Lookups'!$B$47:$B$48</definedName>
    <definedName name="InspStatus">'Static Lookups'!$B$47:$B$48</definedName>
    <definedName name="Maintenance">'Static Lookups'!$C$86:$C$87</definedName>
    <definedName name="NY_Ownership">'(H) Value Validation'!$A$7</definedName>
    <definedName name="NY_SiteName">'(H) Value Validation'!$A$10:$A$12</definedName>
    <definedName name="Previous_BMP">'BMP Lookups'!$F$2:$F$44</definedName>
    <definedName name="PreviousBMP">'Static Lookups'!$E$4:$E$30</definedName>
    <definedName name="_xlnm.Print_Area" localSheetId="5">'BMP Lookups'!$A$1:$A$158,'BMP Lookups'!$D$1:$D$158,'BMP Lookups'!$F$1:$F$44</definedName>
    <definedName name="_xlnm.Print_Area" localSheetId="1">'BMP Records'!$E$1:$AZ$98</definedName>
    <definedName name="_xlnm.Print_Area" localSheetId="0">'CBP Instructions'!$A$1:$C$37</definedName>
    <definedName name="_xlnm.Print_Area" localSheetId="2">'Historical Comparison'!$E$1:$AZ$3</definedName>
    <definedName name="_xlnm.Print_Area" localSheetId="3">'Jurisdiction Reference'!$B$1:$C$101</definedName>
    <definedName name="_xlnm.Print_Area" localSheetId="4">'Static Lookups'!$B$3:$C$17,'Static Lookups'!$B$19:$C$31,'Static Lookups'!$B$34:$C$70,'Static Lookups'!$B$73:$C$87,'Static Lookups'!$E$3:$F$30,'Static Lookups'!$E$34:$F$52,'Static Lookups'!$E$54:$F$86</definedName>
    <definedName name="_xlnm.Print_Titles" localSheetId="5">'BMP Lookups'!$1:$1</definedName>
    <definedName name="_xlnm.Print_Titles" localSheetId="1">'BMP Records'!$1:$1</definedName>
    <definedName name="_xlnm.Print_Titles" localSheetId="0">'CBP Instructions'!$1:$2</definedName>
    <definedName name="_xlnm.Print_Titles" localSheetId="2">'Historical Comparison'!$1:$1</definedName>
    <definedName name="_xlnm.Print_Titles" localSheetId="3">'Jurisdiction Reference'!$1:$1</definedName>
    <definedName name="PriorLU">'Static Lookups'!$C$4:$C$17</definedName>
    <definedName name="SoilGroup">'Static Lookups'!$B$78:$B$83</definedName>
    <definedName name="Val_DateMax">'(H) Value Validation'!$D$3</definedName>
    <definedName name="Val_DateMin">'(H) Value Validation'!$D$2</definedName>
    <definedName name="Val_FIPSMax">'(H) Value Validation'!$L$3</definedName>
    <definedName name="Val_FIPSMin">'(H) Value Validation'!$L$2</definedName>
    <definedName name="Val_HUC10Max">'(H) Value Validation'!$J$3</definedName>
    <definedName name="Val_HUC10Min">'(H) Value Validation'!$J$2</definedName>
    <definedName name="Val_HUC12Max">'(H) Value Validation'!$K$3</definedName>
    <definedName name="Val_HUC12Min">'(H) Value Validation'!$K$2</definedName>
    <definedName name="Val_HUC8Max">'(H) Value Validation'!$I$3</definedName>
    <definedName name="Val_HUC8Min">'(H) Value Validation'!$I$2</definedName>
    <definedName name="Val_InspExp">'(H) Value Validation'!$D$12</definedName>
    <definedName name="Val_InspInit">'(H) Value Validation'!$D$13</definedName>
    <definedName name="Val_LatMax">'(H) Value Validation'!$G$3</definedName>
    <definedName name="Val_LatMin">'(H) Value Validation'!$G$2</definedName>
    <definedName name="Val_LongMax">'(H) Value Validation'!$H$3</definedName>
    <definedName name="Val_LongMin">'(H) Value Validation'!$H$2</definedName>
    <definedName name="Val_PhoneMax">'(H) Value Validation'!$C$3</definedName>
    <definedName name="Val_PhoneMin">'(H) Value Validation'!$C$2</definedName>
    <definedName name="Val_YearMax">'(H) Value Validation'!$E$3</definedName>
    <definedName name="Val_YearMin">'(H) Value Validation'!$E$2</definedName>
    <definedName name="Val_ZipMax">'(H) Value Validation'!$B$3</definedName>
    <definedName name="Val_ZipMin">'(H) Value Validation'!$B$2</definedName>
    <definedName name="YesNo">'Static Lookups'!$B$74:$B$75</definedName>
  </definedNames>
  <calcPr calcId="179017"/>
  <fileRecoveryPr autoRecover="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Y2" i="1" l="1"/>
  <c r="AY3" i="1"/>
  <c r="AY4" i="1"/>
  <c r="AY5" i="1"/>
  <c r="AY6" i="1"/>
  <c r="AY7" i="1"/>
  <c r="AY8" i="1"/>
  <c r="AY9" i="1"/>
  <c r="AY10" i="1"/>
  <c r="AY11" i="1"/>
  <c r="AY12" i="1"/>
  <c r="AY13" i="1"/>
  <c r="AY14" i="1"/>
  <c r="AY15" i="1"/>
  <c r="AY16" i="1"/>
  <c r="AY17" i="1"/>
  <c r="AY18" i="1"/>
  <c r="AY19" i="1"/>
  <c r="AY20" i="1"/>
  <c r="AY21" i="1"/>
  <c r="AY22" i="1"/>
  <c r="AY23" i="1"/>
  <c r="AY24" i="1"/>
  <c r="AY25" i="1"/>
  <c r="AY26" i="1"/>
  <c r="AY27" i="1"/>
  <c r="AY28" i="1"/>
  <c r="AY29" i="1"/>
  <c r="AY30" i="1"/>
  <c r="AY31" i="1"/>
  <c r="AY32" i="1"/>
  <c r="AY33" i="1"/>
  <c r="AY34" i="1"/>
  <c r="AY35" i="1"/>
  <c r="AY36" i="1"/>
  <c r="AY37" i="1"/>
  <c r="AY38" i="1"/>
  <c r="AY39" i="1"/>
  <c r="AY40" i="1"/>
  <c r="AY41" i="1"/>
  <c r="AY42" i="1"/>
  <c r="AY43" i="1"/>
  <c r="AY44" i="1"/>
  <c r="AY45" i="1"/>
  <c r="AY46" i="1"/>
  <c r="AY47" i="1"/>
  <c r="AY48" i="1"/>
  <c r="AY49" i="1"/>
  <c r="AY50" i="1"/>
  <c r="AY51" i="1"/>
  <c r="AY52" i="1"/>
  <c r="AY53" i="1"/>
  <c r="AY54" i="1"/>
  <c r="AY55" i="1"/>
  <c r="AY56" i="1"/>
  <c r="AY57" i="1"/>
  <c r="AY58" i="1"/>
  <c r="AY59" i="1"/>
  <c r="AY60" i="1"/>
  <c r="AY61" i="1"/>
  <c r="AY62" i="1"/>
  <c r="AY63" i="1"/>
  <c r="AY64" i="1"/>
  <c r="AY65" i="1"/>
  <c r="AY66" i="1"/>
  <c r="AY67" i="1"/>
  <c r="AY68" i="1"/>
  <c r="AY69" i="1"/>
  <c r="AY70" i="1"/>
  <c r="AY71" i="1"/>
  <c r="AY72" i="1"/>
  <c r="AY73" i="1"/>
  <c r="AY74" i="1"/>
  <c r="AY75" i="1"/>
  <c r="AY76" i="1"/>
  <c r="AY77" i="1"/>
  <c r="AY78" i="1"/>
  <c r="AY79" i="1"/>
  <c r="AY80" i="1"/>
  <c r="AY81" i="1"/>
  <c r="AY82" i="1"/>
  <c r="AY83" i="1"/>
  <c r="AY84" i="1"/>
  <c r="AY85" i="1"/>
  <c r="AY86" i="1"/>
  <c r="AY87" i="1"/>
  <c r="AY88" i="1"/>
  <c r="AY89" i="1"/>
  <c r="AY90" i="1"/>
  <c r="AY91" i="1"/>
  <c r="AY92" i="1"/>
  <c r="AY93" i="1"/>
  <c r="AY94" i="1"/>
  <c r="AY95" i="1"/>
  <c r="AY96" i="1"/>
  <c r="AY97" i="1"/>
  <c r="AY98" i="1"/>
  <c r="AZ2" i="1"/>
  <c r="AZ3" i="1"/>
  <c r="AZ4" i="1"/>
  <c r="AZ5" i="1"/>
  <c r="AZ6" i="1"/>
  <c r="AZ7" i="1"/>
  <c r="AZ8" i="1"/>
  <c r="AZ9" i="1"/>
  <c r="AZ10" i="1"/>
  <c r="AZ11" i="1"/>
  <c r="AZ12" i="1"/>
  <c r="AZ13" i="1"/>
  <c r="AZ14" i="1"/>
  <c r="AZ15" i="1"/>
  <c r="AZ16" i="1"/>
  <c r="AZ17" i="1"/>
  <c r="AZ18" i="1"/>
  <c r="AZ19" i="1"/>
  <c r="AZ20" i="1"/>
  <c r="AZ21" i="1"/>
  <c r="AZ22" i="1"/>
  <c r="AZ23" i="1"/>
  <c r="AZ24" i="1"/>
  <c r="AZ25" i="1"/>
  <c r="AZ26" i="1"/>
  <c r="AZ27" i="1"/>
  <c r="AZ28" i="1"/>
  <c r="AZ29" i="1"/>
  <c r="AZ30" i="1"/>
  <c r="AZ31" i="1"/>
  <c r="AZ32" i="1"/>
  <c r="AZ33" i="1"/>
  <c r="AZ34" i="1"/>
  <c r="AZ35" i="1"/>
  <c r="AZ36" i="1"/>
  <c r="AZ37" i="1"/>
  <c r="AZ38" i="1"/>
  <c r="AZ39" i="1"/>
  <c r="AZ40" i="1"/>
  <c r="AZ41" i="1"/>
  <c r="AZ42" i="1"/>
  <c r="AZ43" i="1"/>
  <c r="AZ44" i="1"/>
  <c r="AZ45" i="1"/>
  <c r="AZ46" i="1"/>
  <c r="AZ47" i="1"/>
  <c r="AZ48" i="1"/>
  <c r="AZ49" i="1"/>
  <c r="AZ50" i="1"/>
  <c r="AZ51" i="1"/>
  <c r="AZ52" i="1"/>
  <c r="AZ53" i="1"/>
  <c r="AZ54" i="1"/>
  <c r="AZ55" i="1"/>
  <c r="AZ56" i="1"/>
  <c r="AZ57" i="1"/>
  <c r="AZ58" i="1"/>
  <c r="AZ59" i="1"/>
  <c r="AZ60" i="1"/>
  <c r="AZ61" i="1"/>
  <c r="AZ62" i="1"/>
  <c r="AZ63" i="1"/>
  <c r="AZ64" i="1"/>
  <c r="AZ65" i="1"/>
  <c r="AZ66" i="1"/>
  <c r="AZ67" i="1"/>
  <c r="AZ68" i="1"/>
  <c r="AZ69" i="1"/>
  <c r="AZ70" i="1"/>
  <c r="AZ71" i="1"/>
  <c r="AZ72" i="1"/>
  <c r="AZ73" i="1"/>
  <c r="AZ74" i="1"/>
  <c r="AZ75" i="1"/>
  <c r="AZ76" i="1"/>
  <c r="AZ77" i="1"/>
  <c r="AZ78" i="1"/>
  <c r="AZ79" i="1"/>
  <c r="AZ80" i="1"/>
  <c r="AZ81" i="1"/>
  <c r="AZ82" i="1"/>
  <c r="AZ83" i="1"/>
  <c r="AZ84" i="1"/>
  <c r="AZ85" i="1"/>
  <c r="AZ86" i="1"/>
  <c r="AZ87" i="1"/>
  <c r="AZ88" i="1"/>
  <c r="AZ89" i="1"/>
  <c r="AZ90" i="1"/>
  <c r="AZ91" i="1"/>
  <c r="AZ92" i="1"/>
  <c r="AZ93" i="1"/>
  <c r="AZ94" i="1"/>
  <c r="AZ95" i="1"/>
  <c r="AZ96" i="1"/>
  <c r="AZ97" i="1"/>
  <c r="AZ98" i="1"/>
  <c r="AH3" i="1"/>
  <c r="AH4" i="1"/>
  <c r="AH5" i="1"/>
  <c r="AH6" i="1"/>
  <c r="AH7" i="1"/>
  <c r="AH8" i="1"/>
  <c r="AH9" i="1"/>
  <c r="AH10" i="1"/>
  <c r="AH11" i="1"/>
  <c r="AH12" i="1"/>
  <c r="AH13" i="1"/>
  <c r="AH14" i="1"/>
  <c r="AH15" i="1"/>
  <c r="AH16" i="1"/>
  <c r="AH17" i="1"/>
  <c r="AH18" i="1"/>
  <c r="AH19" i="1"/>
  <c r="AH20" i="1"/>
  <c r="AH21" i="1"/>
  <c r="AH22" i="1"/>
  <c r="AH23" i="1"/>
  <c r="AH24" i="1"/>
  <c r="AH25" i="1"/>
  <c r="AH26" i="1"/>
  <c r="AH27" i="1"/>
  <c r="AH28" i="1"/>
  <c r="AH29" i="1"/>
  <c r="AH30" i="1"/>
  <c r="AH31" i="1"/>
  <c r="AH32" i="1"/>
  <c r="AH33" i="1"/>
  <c r="AH34" i="1"/>
  <c r="AH35" i="1"/>
  <c r="AH36" i="1"/>
  <c r="AH37" i="1"/>
  <c r="AH38" i="1"/>
  <c r="AH39" i="1"/>
  <c r="AH40" i="1"/>
  <c r="AH41" i="1"/>
  <c r="AH42" i="1"/>
  <c r="AH43" i="1"/>
  <c r="AH44" i="1"/>
  <c r="AH45" i="1"/>
  <c r="AH46" i="1"/>
  <c r="AH47" i="1"/>
  <c r="AH48" i="1"/>
  <c r="AH49" i="1"/>
  <c r="AH50" i="1"/>
  <c r="AH51" i="1"/>
  <c r="AH52" i="1"/>
  <c r="AH53" i="1"/>
  <c r="AH54" i="1"/>
  <c r="AH55" i="1"/>
  <c r="AH56" i="1"/>
  <c r="AH57" i="1"/>
  <c r="AH58" i="1"/>
  <c r="AH59" i="1"/>
  <c r="AH60" i="1"/>
  <c r="AH61" i="1"/>
  <c r="AH62" i="1"/>
  <c r="AH63" i="1"/>
  <c r="AH64" i="1"/>
  <c r="AH65" i="1"/>
  <c r="AH66" i="1"/>
  <c r="AH67" i="1"/>
  <c r="AH68" i="1"/>
  <c r="AH69" i="1"/>
  <c r="AH70" i="1"/>
  <c r="AH71" i="1"/>
  <c r="AH72" i="1"/>
  <c r="AH73" i="1"/>
  <c r="AH74" i="1"/>
  <c r="AH75" i="1"/>
  <c r="AH76" i="1"/>
  <c r="AH77" i="1"/>
  <c r="AH78" i="1"/>
  <c r="AH79" i="1"/>
  <c r="AH80" i="1"/>
  <c r="AH81" i="1"/>
  <c r="AH82" i="1"/>
  <c r="AH83" i="1"/>
  <c r="AH84" i="1"/>
  <c r="AH85" i="1"/>
  <c r="AH86" i="1"/>
  <c r="AH87" i="1"/>
  <c r="AH88" i="1"/>
  <c r="AH89" i="1"/>
  <c r="AH90" i="1"/>
  <c r="AH91" i="1"/>
  <c r="AH92" i="1"/>
  <c r="AH93" i="1"/>
  <c r="AH94" i="1"/>
  <c r="AH95" i="1"/>
  <c r="AH96" i="1"/>
  <c r="AH97" i="1"/>
  <c r="AH98" i="1"/>
  <c r="AH2" i="1"/>
  <c r="AD3" i="1"/>
  <c r="AE3" i="1"/>
  <c r="AF3" i="1"/>
  <c r="AD4" i="1"/>
  <c r="AE4" i="1"/>
  <c r="AF4" i="1"/>
  <c r="AD5" i="1"/>
  <c r="AE5" i="1"/>
  <c r="AF5" i="1"/>
  <c r="AD6" i="1"/>
  <c r="AE6" i="1"/>
  <c r="AF6" i="1"/>
  <c r="AD7" i="1"/>
  <c r="AE7" i="1"/>
  <c r="AF7" i="1"/>
  <c r="AD8" i="1"/>
  <c r="AE8" i="1"/>
  <c r="AF8" i="1"/>
  <c r="AD9" i="1"/>
  <c r="AE9" i="1"/>
  <c r="AF9" i="1"/>
  <c r="AD10" i="1"/>
  <c r="AE10" i="1"/>
  <c r="AF10" i="1"/>
  <c r="AD11" i="1"/>
  <c r="AE11" i="1"/>
  <c r="AF11" i="1"/>
  <c r="AD12" i="1"/>
  <c r="AE12" i="1"/>
  <c r="AF12" i="1"/>
  <c r="AD13" i="1"/>
  <c r="AE13" i="1"/>
  <c r="AF13" i="1"/>
  <c r="AD14" i="1"/>
  <c r="AE14" i="1"/>
  <c r="AF14" i="1"/>
  <c r="AD15" i="1"/>
  <c r="AE15" i="1"/>
  <c r="AF15" i="1"/>
  <c r="AD16" i="1"/>
  <c r="AE16" i="1"/>
  <c r="AF16" i="1"/>
  <c r="AD17" i="1"/>
  <c r="AE17" i="1"/>
  <c r="AF17" i="1"/>
  <c r="AD18" i="1"/>
  <c r="AE18" i="1"/>
  <c r="AF18" i="1"/>
  <c r="AD19" i="1"/>
  <c r="AE19" i="1"/>
  <c r="AF19" i="1"/>
  <c r="AD20" i="1"/>
  <c r="AE20" i="1"/>
  <c r="AF20" i="1"/>
  <c r="AD21" i="1"/>
  <c r="AE21" i="1"/>
  <c r="AF21" i="1"/>
  <c r="AD22" i="1"/>
  <c r="AE22" i="1"/>
  <c r="AF22" i="1"/>
  <c r="AD23" i="1"/>
  <c r="AE23" i="1"/>
  <c r="AF23" i="1"/>
  <c r="AD24" i="1"/>
  <c r="AE24" i="1"/>
  <c r="AF24" i="1"/>
  <c r="AD25" i="1"/>
  <c r="AE25" i="1"/>
  <c r="AF25" i="1"/>
  <c r="AD26" i="1"/>
  <c r="AE26" i="1"/>
  <c r="AF26" i="1"/>
  <c r="AD27" i="1"/>
  <c r="AE27" i="1"/>
  <c r="AF27" i="1"/>
  <c r="AD28" i="1"/>
  <c r="AE28" i="1"/>
  <c r="AF28" i="1"/>
  <c r="AD29" i="1"/>
  <c r="AE29" i="1"/>
  <c r="AF29" i="1"/>
  <c r="AD30" i="1"/>
  <c r="AE30" i="1"/>
  <c r="AF30" i="1"/>
  <c r="AD31" i="1"/>
  <c r="AE31" i="1"/>
  <c r="AF31" i="1"/>
  <c r="AD32" i="1"/>
  <c r="AE32" i="1"/>
  <c r="AF32" i="1"/>
  <c r="AD33" i="1"/>
  <c r="AE33" i="1"/>
  <c r="AF33" i="1"/>
  <c r="AD34" i="1"/>
  <c r="AE34" i="1"/>
  <c r="AF34" i="1"/>
  <c r="AD35" i="1"/>
  <c r="AE35" i="1"/>
  <c r="AF35" i="1"/>
  <c r="AD36" i="1"/>
  <c r="AE36" i="1"/>
  <c r="AF36" i="1"/>
  <c r="AD37" i="1"/>
  <c r="AE37" i="1"/>
  <c r="AF37" i="1"/>
  <c r="AD38" i="1"/>
  <c r="AE38" i="1"/>
  <c r="AF38" i="1"/>
  <c r="AD39" i="1"/>
  <c r="AE39" i="1"/>
  <c r="AF39" i="1"/>
  <c r="AD40" i="1"/>
  <c r="AE40" i="1"/>
  <c r="AF40" i="1"/>
  <c r="AD41" i="1"/>
  <c r="AE41" i="1"/>
  <c r="AF41" i="1"/>
  <c r="AD42" i="1"/>
  <c r="AE42" i="1"/>
  <c r="AF42" i="1"/>
  <c r="AD43" i="1"/>
  <c r="AE43" i="1"/>
  <c r="AF43" i="1"/>
  <c r="AD44" i="1"/>
  <c r="AE44" i="1"/>
  <c r="AF44" i="1"/>
  <c r="AD45" i="1"/>
  <c r="AE45" i="1"/>
  <c r="AF45" i="1"/>
  <c r="AD46" i="1"/>
  <c r="AE46" i="1"/>
  <c r="AF46" i="1"/>
  <c r="AD47" i="1"/>
  <c r="AE47" i="1"/>
  <c r="AF47" i="1"/>
  <c r="AD48" i="1"/>
  <c r="AE48" i="1"/>
  <c r="AF48" i="1"/>
  <c r="AD49" i="1"/>
  <c r="AE49" i="1"/>
  <c r="AF49" i="1"/>
  <c r="AD50" i="1"/>
  <c r="AE50" i="1"/>
  <c r="AF50" i="1"/>
  <c r="AD51" i="1"/>
  <c r="AE51" i="1"/>
  <c r="AF51" i="1"/>
  <c r="AD52" i="1"/>
  <c r="AE52" i="1"/>
  <c r="AF52" i="1"/>
  <c r="AD53" i="1"/>
  <c r="AE53" i="1"/>
  <c r="AF53" i="1"/>
  <c r="AD54" i="1"/>
  <c r="AE54" i="1"/>
  <c r="AF54" i="1"/>
  <c r="AD55" i="1"/>
  <c r="AE55" i="1"/>
  <c r="AF55" i="1"/>
  <c r="AD56" i="1"/>
  <c r="AE56" i="1"/>
  <c r="AF56" i="1"/>
  <c r="AD57" i="1"/>
  <c r="AE57" i="1"/>
  <c r="AF57" i="1"/>
  <c r="AD58" i="1"/>
  <c r="AE58" i="1"/>
  <c r="AF58" i="1"/>
  <c r="AD59" i="1"/>
  <c r="AE59" i="1"/>
  <c r="AF59" i="1"/>
  <c r="AD60" i="1"/>
  <c r="AE60" i="1"/>
  <c r="AF60" i="1"/>
  <c r="AD61" i="1"/>
  <c r="AE61" i="1"/>
  <c r="AF61" i="1"/>
  <c r="AD62" i="1"/>
  <c r="AE62" i="1"/>
  <c r="AF62" i="1"/>
  <c r="AD63" i="1"/>
  <c r="AE63" i="1"/>
  <c r="AF63" i="1"/>
  <c r="AD64" i="1"/>
  <c r="AE64" i="1"/>
  <c r="AF64" i="1"/>
  <c r="AD65" i="1"/>
  <c r="AE65" i="1"/>
  <c r="AF65" i="1"/>
  <c r="AD66" i="1"/>
  <c r="AE66" i="1"/>
  <c r="AF66" i="1"/>
  <c r="AD67" i="1"/>
  <c r="AE67" i="1"/>
  <c r="AF67" i="1"/>
  <c r="AD68" i="1"/>
  <c r="AE68" i="1"/>
  <c r="AF68" i="1"/>
  <c r="AD69" i="1"/>
  <c r="AE69" i="1"/>
  <c r="AF69" i="1"/>
  <c r="AD70" i="1"/>
  <c r="AE70" i="1"/>
  <c r="AF70" i="1"/>
  <c r="AD71" i="1"/>
  <c r="AE71" i="1"/>
  <c r="AF71" i="1"/>
  <c r="AD72" i="1"/>
  <c r="AE72" i="1"/>
  <c r="AF72" i="1"/>
  <c r="AD73" i="1"/>
  <c r="AE73" i="1"/>
  <c r="AF73" i="1"/>
  <c r="AD74" i="1"/>
  <c r="AE74" i="1"/>
  <c r="AF74" i="1"/>
  <c r="AD75" i="1"/>
  <c r="AE75" i="1"/>
  <c r="AF75" i="1"/>
  <c r="AD76" i="1"/>
  <c r="AE76" i="1"/>
  <c r="AF76" i="1"/>
  <c r="AD77" i="1"/>
  <c r="AE77" i="1"/>
  <c r="AF77" i="1"/>
  <c r="AD78" i="1"/>
  <c r="AE78" i="1"/>
  <c r="AF78" i="1"/>
  <c r="AD79" i="1"/>
  <c r="AE79" i="1"/>
  <c r="AF79" i="1"/>
  <c r="AD80" i="1"/>
  <c r="AE80" i="1"/>
  <c r="AF80" i="1"/>
  <c r="AD81" i="1"/>
  <c r="AE81" i="1"/>
  <c r="AF81" i="1"/>
  <c r="AD82" i="1"/>
  <c r="AE82" i="1"/>
  <c r="AF82" i="1"/>
  <c r="AD83" i="1"/>
  <c r="AE83" i="1"/>
  <c r="AF83" i="1"/>
  <c r="AD84" i="1"/>
  <c r="AE84" i="1"/>
  <c r="AF84" i="1"/>
  <c r="AD85" i="1"/>
  <c r="AE85" i="1"/>
  <c r="AF85" i="1"/>
  <c r="AD86" i="1"/>
  <c r="AE86" i="1"/>
  <c r="AF86" i="1"/>
  <c r="AD87" i="1"/>
  <c r="AE87" i="1"/>
  <c r="AF87" i="1"/>
  <c r="AD88" i="1"/>
  <c r="AE88" i="1"/>
  <c r="AF88" i="1"/>
  <c r="AD89" i="1"/>
  <c r="AE89" i="1"/>
  <c r="AF89" i="1"/>
  <c r="AD90" i="1"/>
  <c r="AE90" i="1"/>
  <c r="AF90" i="1"/>
  <c r="AD91" i="1"/>
  <c r="AE91" i="1"/>
  <c r="AF91" i="1"/>
  <c r="AD92" i="1"/>
  <c r="AE92" i="1"/>
  <c r="AF92" i="1"/>
  <c r="AD93" i="1"/>
  <c r="AE93" i="1"/>
  <c r="AF93" i="1"/>
  <c r="AD94" i="1"/>
  <c r="AE94" i="1"/>
  <c r="AF94" i="1"/>
  <c r="AD95" i="1"/>
  <c r="AE95" i="1"/>
  <c r="AF95" i="1"/>
  <c r="AD96" i="1"/>
  <c r="AE96" i="1"/>
  <c r="AF96" i="1"/>
  <c r="AD97" i="1"/>
  <c r="AE97" i="1"/>
  <c r="AF97" i="1"/>
  <c r="AD98" i="1"/>
  <c r="AE98" i="1"/>
  <c r="AF98" i="1"/>
  <c r="AD2" i="1"/>
  <c r="AE2" i="1"/>
  <c r="AF2" i="1"/>
  <c r="L3" i="1"/>
  <c r="M3" i="1"/>
  <c r="N3" i="1"/>
  <c r="L4" i="1"/>
  <c r="M4" i="1"/>
  <c r="N4" i="1"/>
  <c r="L5" i="1"/>
  <c r="M5" i="1"/>
  <c r="N5" i="1"/>
  <c r="L6" i="1"/>
  <c r="M6" i="1"/>
  <c r="N6" i="1"/>
  <c r="L7" i="1"/>
  <c r="M7" i="1"/>
  <c r="N7" i="1"/>
  <c r="L8" i="1"/>
  <c r="M8" i="1"/>
  <c r="N8" i="1"/>
  <c r="L9" i="1"/>
  <c r="M9" i="1"/>
  <c r="N9" i="1"/>
  <c r="L10" i="1"/>
  <c r="M10" i="1"/>
  <c r="N10" i="1"/>
  <c r="L11" i="1"/>
  <c r="M11" i="1"/>
  <c r="N11" i="1"/>
  <c r="L12" i="1"/>
  <c r="M12" i="1"/>
  <c r="N12" i="1"/>
  <c r="L13" i="1"/>
  <c r="M13" i="1"/>
  <c r="N13" i="1"/>
  <c r="L14" i="1"/>
  <c r="M14" i="1"/>
  <c r="N14" i="1"/>
  <c r="L15" i="1"/>
  <c r="M15" i="1"/>
  <c r="N15" i="1"/>
  <c r="L16" i="1"/>
  <c r="M16" i="1"/>
  <c r="N16" i="1"/>
  <c r="L17" i="1"/>
  <c r="M17" i="1"/>
  <c r="N17" i="1"/>
  <c r="L18" i="1"/>
  <c r="M18" i="1"/>
  <c r="N18" i="1"/>
  <c r="L19" i="1"/>
  <c r="M19" i="1"/>
  <c r="N19" i="1"/>
  <c r="L20" i="1"/>
  <c r="M20" i="1"/>
  <c r="N20" i="1"/>
  <c r="L21" i="1"/>
  <c r="M21" i="1"/>
  <c r="N21" i="1"/>
  <c r="L22" i="1"/>
  <c r="M22" i="1"/>
  <c r="N22" i="1"/>
  <c r="L23" i="1"/>
  <c r="M23" i="1"/>
  <c r="N23" i="1"/>
  <c r="L24" i="1"/>
  <c r="M24" i="1"/>
  <c r="N24" i="1"/>
  <c r="L25" i="1"/>
  <c r="M25" i="1"/>
  <c r="N25" i="1"/>
  <c r="L26" i="1"/>
  <c r="M26" i="1"/>
  <c r="N26" i="1"/>
  <c r="L27" i="1"/>
  <c r="M27" i="1"/>
  <c r="N27" i="1"/>
  <c r="L28" i="1"/>
  <c r="M28" i="1"/>
  <c r="N28" i="1"/>
  <c r="L29" i="1"/>
  <c r="M29" i="1"/>
  <c r="N29" i="1"/>
  <c r="L30" i="1"/>
  <c r="M30" i="1"/>
  <c r="N30" i="1"/>
  <c r="L31" i="1"/>
  <c r="M31" i="1"/>
  <c r="N31" i="1"/>
  <c r="L32" i="1"/>
  <c r="M32" i="1"/>
  <c r="N32" i="1"/>
  <c r="L33" i="1"/>
  <c r="M33" i="1"/>
  <c r="N33" i="1"/>
  <c r="L34" i="1"/>
  <c r="M34" i="1"/>
  <c r="N34" i="1"/>
  <c r="L35" i="1"/>
  <c r="M35" i="1"/>
  <c r="N35" i="1"/>
  <c r="L36" i="1"/>
  <c r="M36" i="1"/>
  <c r="N36" i="1"/>
  <c r="L37" i="1"/>
  <c r="M37" i="1"/>
  <c r="N37" i="1"/>
  <c r="L38" i="1"/>
  <c r="M38" i="1"/>
  <c r="N38" i="1"/>
  <c r="L39" i="1"/>
  <c r="M39" i="1"/>
  <c r="N39" i="1"/>
  <c r="L40" i="1"/>
  <c r="M40" i="1"/>
  <c r="N40" i="1"/>
  <c r="L41" i="1"/>
  <c r="M41" i="1"/>
  <c r="N41" i="1"/>
  <c r="L42" i="1"/>
  <c r="M42" i="1"/>
  <c r="N42" i="1"/>
  <c r="L43" i="1"/>
  <c r="M43" i="1"/>
  <c r="N43" i="1"/>
  <c r="L44" i="1"/>
  <c r="M44" i="1"/>
  <c r="N44" i="1"/>
  <c r="L45" i="1"/>
  <c r="M45" i="1"/>
  <c r="N45" i="1"/>
  <c r="L46" i="1"/>
  <c r="M46" i="1"/>
  <c r="N46" i="1"/>
  <c r="L47" i="1"/>
  <c r="M47" i="1"/>
  <c r="N47" i="1"/>
  <c r="L48" i="1"/>
  <c r="M48" i="1"/>
  <c r="N48" i="1"/>
  <c r="L49" i="1"/>
  <c r="M49" i="1"/>
  <c r="N49" i="1"/>
  <c r="L50" i="1"/>
  <c r="M50" i="1"/>
  <c r="N50" i="1"/>
  <c r="L51" i="1"/>
  <c r="M51" i="1"/>
  <c r="N51" i="1"/>
  <c r="L52" i="1"/>
  <c r="M52" i="1"/>
  <c r="N52" i="1"/>
  <c r="L53" i="1"/>
  <c r="M53" i="1"/>
  <c r="N53" i="1"/>
  <c r="L54" i="1"/>
  <c r="M54" i="1"/>
  <c r="N54" i="1"/>
  <c r="L55" i="1"/>
  <c r="M55" i="1"/>
  <c r="N55" i="1"/>
  <c r="L56" i="1"/>
  <c r="M56" i="1"/>
  <c r="N56" i="1"/>
  <c r="L57" i="1"/>
  <c r="M57" i="1"/>
  <c r="N57" i="1"/>
  <c r="L58" i="1"/>
  <c r="M58" i="1"/>
  <c r="N58" i="1"/>
  <c r="L59" i="1"/>
  <c r="M59" i="1"/>
  <c r="N59" i="1"/>
  <c r="L60" i="1"/>
  <c r="M60" i="1"/>
  <c r="N60" i="1"/>
  <c r="L61" i="1"/>
  <c r="M61" i="1"/>
  <c r="N61" i="1"/>
  <c r="L62" i="1"/>
  <c r="M62" i="1"/>
  <c r="N62" i="1"/>
  <c r="L63" i="1"/>
  <c r="M63" i="1"/>
  <c r="N63" i="1"/>
  <c r="L64" i="1"/>
  <c r="M64" i="1"/>
  <c r="N64" i="1"/>
  <c r="L65" i="1"/>
  <c r="M65" i="1"/>
  <c r="N65" i="1"/>
  <c r="L66" i="1"/>
  <c r="M66" i="1"/>
  <c r="N66" i="1"/>
  <c r="L67" i="1"/>
  <c r="M67" i="1"/>
  <c r="N67" i="1"/>
  <c r="L68" i="1"/>
  <c r="M68" i="1"/>
  <c r="N68" i="1"/>
  <c r="L69" i="1"/>
  <c r="M69" i="1"/>
  <c r="N69" i="1"/>
  <c r="L70" i="1"/>
  <c r="M70" i="1"/>
  <c r="N70" i="1"/>
  <c r="L71" i="1"/>
  <c r="M71" i="1"/>
  <c r="N71" i="1"/>
  <c r="L72" i="1"/>
  <c r="M72" i="1"/>
  <c r="N72" i="1"/>
  <c r="L73" i="1"/>
  <c r="M73" i="1"/>
  <c r="N73" i="1"/>
  <c r="L74" i="1"/>
  <c r="M74" i="1"/>
  <c r="N74" i="1"/>
  <c r="L75" i="1"/>
  <c r="M75" i="1"/>
  <c r="N75" i="1"/>
  <c r="L76" i="1"/>
  <c r="M76" i="1"/>
  <c r="N76" i="1"/>
  <c r="L77" i="1"/>
  <c r="M77" i="1"/>
  <c r="N77" i="1"/>
  <c r="L78" i="1"/>
  <c r="M78" i="1"/>
  <c r="N78" i="1"/>
  <c r="L79" i="1"/>
  <c r="M79" i="1"/>
  <c r="N79" i="1"/>
  <c r="L80" i="1"/>
  <c r="M80" i="1"/>
  <c r="N80" i="1"/>
  <c r="L81" i="1"/>
  <c r="M81" i="1"/>
  <c r="N81" i="1"/>
  <c r="L82" i="1"/>
  <c r="M82" i="1"/>
  <c r="N82" i="1"/>
  <c r="L83" i="1"/>
  <c r="M83" i="1"/>
  <c r="N83" i="1"/>
  <c r="L84" i="1"/>
  <c r="M84" i="1"/>
  <c r="N84" i="1"/>
  <c r="L85" i="1"/>
  <c r="M85" i="1"/>
  <c r="N85" i="1"/>
  <c r="L86" i="1"/>
  <c r="M86" i="1"/>
  <c r="N86" i="1"/>
  <c r="L87" i="1"/>
  <c r="M87" i="1"/>
  <c r="N87" i="1"/>
  <c r="L88" i="1"/>
  <c r="M88" i="1"/>
  <c r="N88" i="1"/>
  <c r="L89" i="1"/>
  <c r="M89" i="1"/>
  <c r="N89" i="1"/>
  <c r="L90" i="1"/>
  <c r="M90" i="1"/>
  <c r="N90" i="1"/>
  <c r="L91" i="1"/>
  <c r="M91" i="1"/>
  <c r="N91" i="1"/>
  <c r="L92" i="1"/>
  <c r="M92" i="1"/>
  <c r="N92" i="1"/>
  <c r="L93" i="1"/>
  <c r="M93" i="1"/>
  <c r="N93" i="1"/>
  <c r="L94" i="1"/>
  <c r="M94" i="1"/>
  <c r="N94" i="1"/>
  <c r="L95" i="1"/>
  <c r="M95" i="1"/>
  <c r="N95" i="1"/>
  <c r="L96" i="1"/>
  <c r="M96" i="1"/>
  <c r="N96" i="1"/>
  <c r="L97" i="1"/>
  <c r="M97" i="1"/>
  <c r="N97" i="1"/>
  <c r="L98" i="1"/>
  <c r="M98" i="1"/>
  <c r="N98" i="1"/>
  <c r="L2" i="1"/>
  <c r="M2" i="1"/>
  <c r="N2" i="1"/>
  <c r="K2" i="1" l="1"/>
  <c r="K3" i="1"/>
  <c r="K4" i="1"/>
  <c r="K5" i="1"/>
  <c r="K6" i="1"/>
  <c r="K7" i="1"/>
  <c r="K8" i="1"/>
  <c r="K9" i="1"/>
  <c r="K10" i="1"/>
  <c r="K11" i="1"/>
  <c r="K12" i="1"/>
  <c r="K13" i="1"/>
  <c r="K14" i="1"/>
  <c r="K15" i="1"/>
  <c r="K16" i="1"/>
  <c r="K17" i="1"/>
  <c r="K18" i="1"/>
  <c r="K19" i="1"/>
  <c r="K20" i="1"/>
  <c r="K21" i="1"/>
  <c r="K22" i="1"/>
  <c r="K23" i="1"/>
  <c r="K24" i="1"/>
  <c r="K25" i="1"/>
  <c r="K26" i="1"/>
  <c r="K27" i="1"/>
  <c r="K28" i="1"/>
  <c r="K29" i="1"/>
  <c r="K30" i="1"/>
  <c r="K31" i="1"/>
  <c r="K32" i="1"/>
  <c r="K33" i="1"/>
  <c r="K34" i="1"/>
  <c r="K35" i="1"/>
  <c r="K36" i="1"/>
  <c r="K37" i="1"/>
  <c r="K38" i="1"/>
  <c r="K39" i="1"/>
  <c r="K40" i="1"/>
  <c r="K41" i="1"/>
  <c r="K42" i="1"/>
  <c r="K43" i="1"/>
  <c r="K44" i="1"/>
  <c r="K45" i="1"/>
  <c r="K46" i="1"/>
  <c r="K47" i="1"/>
  <c r="K48" i="1"/>
  <c r="K49" i="1"/>
  <c r="K50" i="1"/>
  <c r="K51" i="1"/>
  <c r="K52" i="1"/>
  <c r="K53" i="1"/>
  <c r="K54" i="1"/>
  <c r="K55" i="1"/>
  <c r="K56" i="1"/>
  <c r="K57" i="1"/>
  <c r="K58" i="1"/>
  <c r="K59" i="1"/>
  <c r="K60" i="1"/>
  <c r="K61" i="1"/>
  <c r="K62" i="1"/>
  <c r="K63" i="1"/>
  <c r="K64" i="1"/>
  <c r="K65" i="1"/>
  <c r="K66" i="1"/>
  <c r="K67" i="1"/>
  <c r="K68" i="1"/>
  <c r="K69" i="1"/>
  <c r="K70" i="1"/>
  <c r="K71" i="1"/>
  <c r="K72" i="1"/>
  <c r="K73" i="1"/>
  <c r="K74" i="1"/>
  <c r="K75" i="1"/>
  <c r="K76" i="1"/>
  <c r="K77" i="1"/>
  <c r="K78" i="1"/>
  <c r="K79" i="1"/>
  <c r="K80" i="1"/>
  <c r="K81" i="1"/>
  <c r="K82" i="1"/>
  <c r="K83" i="1"/>
  <c r="K84" i="1"/>
  <c r="K85" i="1"/>
  <c r="K86" i="1"/>
  <c r="K87" i="1"/>
  <c r="K88" i="1"/>
  <c r="K89" i="1"/>
  <c r="K90" i="1"/>
  <c r="K91" i="1"/>
  <c r="K92" i="1"/>
  <c r="K93" i="1"/>
  <c r="K94" i="1"/>
  <c r="K95" i="1"/>
  <c r="K96" i="1"/>
  <c r="K97" i="1"/>
  <c r="K98" i="1"/>
  <c r="D13" i="8" l="1"/>
  <c r="D12" i="8"/>
  <c r="D11" i="8"/>
  <c r="BB2" i="10" l="1"/>
  <c r="BC2" i="10"/>
  <c r="BD2" i="10"/>
  <c r="BE2" i="10"/>
  <c r="BF2" i="10"/>
  <c r="BG2" i="10"/>
  <c r="BH2" i="10"/>
  <c r="BI2" i="10"/>
  <c r="BJ2" i="10"/>
  <c r="BK2" i="10"/>
  <c r="BL2" i="10"/>
  <c r="BM2" i="10"/>
  <c r="BP2" i="10"/>
  <c r="BQ2" i="10"/>
  <c r="BR2" i="10"/>
  <c r="BS2" i="10"/>
  <c r="BT2" i="10"/>
  <c r="BU2" i="10"/>
  <c r="BV2" i="10"/>
  <c r="BW2" i="10"/>
  <c r="BX2" i="10"/>
  <c r="BY2" i="10"/>
  <c r="BZ2" i="10"/>
  <c r="CA2" i="10"/>
  <c r="CB2" i="10"/>
  <c r="CC2" i="10"/>
  <c r="CD2" i="10"/>
  <c r="CF2" i="10"/>
  <c r="CH2" i="10"/>
  <c r="CJ2" i="10"/>
  <c r="CK2" i="10"/>
  <c r="CL2" i="10"/>
  <c r="CM2" i="10"/>
  <c r="CN2" i="10"/>
  <c r="CO2" i="10"/>
  <c r="CP2" i="10"/>
  <c r="CQ2" i="10"/>
  <c r="CR2" i="10"/>
  <c r="CS2" i="10"/>
  <c r="CT2" i="10"/>
  <c r="CU2" i="10"/>
  <c r="CV2" i="10"/>
  <c r="CW2" i="10"/>
  <c r="CX2" i="10"/>
  <c r="CY2" i="10"/>
  <c r="CZ2" i="10"/>
  <c r="DA2" i="10"/>
  <c r="DB2" i="10"/>
  <c r="BB3" i="10"/>
  <c r="BC3" i="10"/>
  <c r="BD3" i="10"/>
  <c r="BE3" i="10"/>
  <c r="BF3" i="10"/>
  <c r="BG3" i="10"/>
  <c r="BH3" i="10"/>
  <c r="BI3" i="10"/>
  <c r="BJ3" i="10"/>
  <c r="BK3" i="10"/>
  <c r="BL3" i="10"/>
  <c r="BM3" i="10"/>
  <c r="BP3" i="10"/>
  <c r="BQ3" i="10"/>
  <c r="BR3" i="10"/>
  <c r="BS3" i="10"/>
  <c r="BT3" i="10"/>
  <c r="BU3" i="10"/>
  <c r="BV3" i="10"/>
  <c r="BW3" i="10"/>
  <c r="BX3" i="10"/>
  <c r="BY3" i="10"/>
  <c r="BZ3" i="10"/>
  <c r="CA3" i="10"/>
  <c r="CB3" i="10"/>
  <c r="CC3" i="10"/>
  <c r="CD3" i="10"/>
  <c r="CE3" i="10"/>
  <c r="CH3" i="10"/>
  <c r="CJ3" i="10"/>
  <c r="CK3" i="10"/>
  <c r="CL3" i="10"/>
  <c r="CM3" i="10"/>
  <c r="CN3" i="10"/>
  <c r="CO3" i="10"/>
  <c r="CP3" i="10"/>
  <c r="CQ3" i="10"/>
  <c r="CR3" i="10"/>
  <c r="CS3" i="10"/>
  <c r="CT3" i="10"/>
  <c r="CU3" i="10"/>
  <c r="CV3" i="10"/>
  <c r="CW3" i="10"/>
  <c r="CX3" i="10"/>
  <c r="CY3" i="10"/>
  <c r="CZ3" i="10"/>
  <c r="DA3" i="10"/>
  <c r="DB3" i="10"/>
  <c r="L2" i="10"/>
  <c r="M2" i="10"/>
  <c r="BN2" i="10" s="1"/>
  <c r="N2" i="10"/>
  <c r="BO2" i="10" s="1"/>
  <c r="AD2" i="10"/>
  <c r="CE2" i="10" s="1"/>
  <c r="AE2" i="10"/>
  <c r="AF2" i="10"/>
  <c r="CG2" i="10" s="1"/>
  <c r="AH2" i="10"/>
  <c r="CI2" i="10" s="1"/>
  <c r="AZ2" i="10"/>
  <c r="L3" i="10"/>
  <c r="M3" i="10"/>
  <c r="BN3" i="10" s="1"/>
  <c r="N3" i="10"/>
  <c r="AD3" i="10"/>
  <c r="AE3" i="10"/>
  <c r="CF3" i="10" s="1"/>
  <c r="AF3" i="10"/>
  <c r="CG3" i="10" s="1"/>
  <c r="AH3" i="10"/>
  <c r="AZ3" i="10"/>
  <c r="BO3" i="10" l="1"/>
  <c r="CI3" i="10"/>
  <c r="DC3" i="10" s="1"/>
  <c r="DC2" i="10"/>
</calcChain>
</file>

<file path=xl/sharedStrings.xml><?xml version="1.0" encoding="utf-8"?>
<sst xmlns="http://schemas.openxmlformats.org/spreadsheetml/2006/main" count="1011" uniqueCount="714">
  <si>
    <t>BMP UNIQUE ID</t>
  </si>
  <si>
    <t>SPECIFIC PRACTICE NAME</t>
  </si>
  <si>
    <t>BMP NAME</t>
  </si>
  <si>
    <t>MEASURE VALUE</t>
  </si>
  <si>
    <t>BMP CATEGORY</t>
  </si>
  <si>
    <t>FED STATE CODE</t>
  </si>
  <si>
    <t>BMP STATUS</t>
  </si>
  <si>
    <t>IMPLEMENTATION DATE</t>
  </si>
  <si>
    <t>INSPECTION DATE</t>
  </si>
  <si>
    <t>INSPECTION STATUS</t>
  </si>
  <si>
    <t>SITE NAME</t>
  </si>
  <si>
    <t>SITE ADDRESS</t>
  </si>
  <si>
    <t>SITE CITY</t>
  </si>
  <si>
    <t>SITE ZIPCODE</t>
  </si>
  <si>
    <t>WITHIN CHESAPEAKE WATERSHED?</t>
  </si>
  <si>
    <t>LATITUDE</t>
  </si>
  <si>
    <t>LONGITUDE</t>
  </si>
  <si>
    <t>COUNTY</t>
  </si>
  <si>
    <t>FIPS CODE</t>
  </si>
  <si>
    <t>HUC 8</t>
  </si>
  <si>
    <t>HUC 10</t>
  </si>
  <si>
    <t>HUC 12</t>
  </si>
  <si>
    <t>STATE</t>
  </si>
  <si>
    <t>LOCATED IN MS4 PERMITTED AREA?</t>
  </si>
  <si>
    <t>PREVIOUS BMP</t>
  </si>
  <si>
    <t>TREATMENT CAPACITY</t>
  </si>
  <si>
    <t>HYDROLOGIC SOIL GROUP</t>
  </si>
  <si>
    <t>UNDERDRAIN (Y/N)</t>
  </si>
  <si>
    <t>SAND AND VEGETATION (Y/N)</t>
  </si>
  <si>
    <t>PRIOR LAND USE</t>
  </si>
  <si>
    <t>LIFESPAN (YRS)</t>
  </si>
  <si>
    <t>LIFESPAN START DATE</t>
  </si>
  <si>
    <t>LIFESPAN END DATE</t>
  </si>
  <si>
    <t>BMP USED FOR OFFSET OR MITIGATION FEE</t>
  </si>
  <si>
    <t>PERMIT ID</t>
  </si>
  <si>
    <t>PERCENT IMPLEMENT</t>
  </si>
  <si>
    <t>PERMIT APPROVAL DATE</t>
  </si>
  <si>
    <t>UPDATED DATE</t>
  </si>
  <si>
    <t>REINSPECTION DATE</t>
  </si>
  <si>
    <t>REINSPECTION STATUS</t>
  </si>
  <si>
    <t>NEIEN AGENCY CODE</t>
  </si>
  <si>
    <t>NEIEN AGENCY NAME</t>
  </si>
  <si>
    <t>Land Use Code</t>
  </si>
  <si>
    <t>Land Use Name</t>
  </si>
  <si>
    <t>BMP Name</t>
  </si>
  <si>
    <r>
      <t xml:space="preserve">Prior Land Use Options                                                                                                                                                                                                                                                                                                                                                                                                                        </t>
    </r>
    <r>
      <rPr>
        <b/>
        <sz val="9"/>
        <color theme="1"/>
        <rFont val="Calibri"/>
        <family val="2"/>
        <scheme val="minor"/>
      </rPr>
      <t>(see Table 2 for description of Land Use codes)</t>
    </r>
  </si>
  <si>
    <t>Low Intensity Residential</t>
  </si>
  <si>
    <t>Bioretention</t>
  </si>
  <si>
    <t>1) If you know it's in a combined sewer overflow (CSO) enter cpd for pervious CSO, cid for impervious CSO, or 26 for pervious and impervious with CSO; 2) if you know it's NOT in a CSO enter 24 for Pervious Urban without CSO or 25 for Impervious Urban without CSO; 3) Otherwise enter 23, 33, 51, 71, or 85.</t>
  </si>
  <si>
    <t>High Intensity Residential</t>
  </si>
  <si>
    <t>Bioswale</t>
  </si>
  <si>
    <t>Commercial/Industrial/Transportation</t>
  </si>
  <si>
    <t>Disconnection of Rooftop Runoff</t>
  </si>
  <si>
    <t>1) If you know it's in a combined sewer overflow (CSO) enter cid, 2) if you know it's NOT in a CSO enter 25, 3) if you don’t know then enter 23.</t>
  </si>
  <si>
    <t>Pervious Urban without CSO</t>
  </si>
  <si>
    <t>Dry Detention Ponds</t>
  </si>
  <si>
    <t>Impervious Urban without CSO</t>
  </si>
  <si>
    <t>Dry Extended Detention Ponds</t>
  </si>
  <si>
    <t>Pervious &amp; Impervious with CSO</t>
  </si>
  <si>
    <t>Dry Swale</t>
  </si>
  <si>
    <t>Transitional</t>
  </si>
  <si>
    <t>Dry Well</t>
  </si>
  <si>
    <t>Shrubland</t>
  </si>
  <si>
    <t>Erosion &amp; Sediment Control</t>
  </si>
  <si>
    <t>Leave this blank</t>
  </si>
  <si>
    <t>Grasslands/Herbaceous</t>
  </si>
  <si>
    <t>Filtering Practices</t>
  </si>
  <si>
    <t>Urban/Recreational Grasses</t>
  </si>
  <si>
    <t>Green Parking Lot</t>
  </si>
  <si>
    <t>cid</t>
  </si>
  <si>
    <t>Impervious in CSO</t>
  </si>
  <si>
    <t>Green Roof</t>
  </si>
  <si>
    <t>cpd</t>
  </si>
  <si>
    <t>Pervious in CSO</t>
  </si>
  <si>
    <t>Hydrodynamic Structures</t>
  </si>
  <si>
    <t>CSO</t>
  </si>
  <si>
    <t>Combined Sewer Overflow</t>
  </si>
  <si>
    <t>Infiltration Basins and Trenches</t>
  </si>
  <si>
    <t>Urban</t>
  </si>
  <si>
    <t>Nutrient Management on Urban</t>
  </si>
  <si>
    <t>1) If you know it's in a combined sewer overflow (CSO) enter cpd, 2) if you know it's NOT in a CSO enter 24, 3) if you don’t know then enter 51, 71, or 85.</t>
  </si>
  <si>
    <t>Permeable Pavement</t>
  </si>
  <si>
    <t>BMP CATEGORY CODE</t>
  </si>
  <si>
    <t>LL_DESCRIPTION</t>
  </si>
  <si>
    <t>Rain Garden</t>
  </si>
  <si>
    <t>NEWD</t>
  </si>
  <si>
    <t>New Development</t>
  </si>
  <si>
    <t>Reduction of Impervious Surface</t>
  </si>
  <si>
    <t>REDE</t>
  </si>
  <si>
    <t>Redevelopment</t>
  </si>
  <si>
    <t>Septic Connections (Public Sewer Connections)</t>
  </si>
  <si>
    <t>REST</t>
  </si>
  <si>
    <t>Restoration</t>
  </si>
  <si>
    <t>Street Sweeping</t>
  </si>
  <si>
    <t>New Retrofit</t>
  </si>
  <si>
    <t>Tree Planting</t>
  </si>
  <si>
    <t>Conversion Retrofit</t>
  </si>
  <si>
    <t>Urban Forest Buffer</t>
  </si>
  <si>
    <t>Enhancement Retrofit</t>
  </si>
  <si>
    <t>Urban Growth Reduction</t>
  </si>
  <si>
    <t>Restoration Retrofit</t>
  </si>
  <si>
    <t>Urban Infiltration Practices</t>
  </si>
  <si>
    <t>Urban Stream Restoration</t>
  </si>
  <si>
    <t>FED_STATE_CODE</t>
  </si>
  <si>
    <t>Vegetated Treatment Area</t>
  </si>
  <si>
    <t>NA</t>
  </si>
  <si>
    <t>Wet Ponds and Wetlands</t>
  </si>
  <si>
    <t>FED</t>
  </si>
  <si>
    <t>Federal</t>
  </si>
  <si>
    <t>Wet Swale</t>
  </si>
  <si>
    <t>ST</t>
  </si>
  <si>
    <t>BMP_STATUS_CODE</t>
  </si>
  <si>
    <t>LIFESPAN IN YRS</t>
  </si>
  <si>
    <t>EXP</t>
  </si>
  <si>
    <t>Exceeded or out of life span</t>
  </si>
  <si>
    <t>IMP</t>
  </si>
  <si>
    <t>Implemented</t>
  </si>
  <si>
    <t>IMPFD</t>
  </si>
  <si>
    <t>Implemented with verification by Federal agency</t>
  </si>
  <si>
    <t>IMPLO</t>
  </si>
  <si>
    <t>Implement with verification by locality or agency partner</t>
  </si>
  <si>
    <t>IMPST</t>
  </si>
  <si>
    <t>Implemented with verification by State agency</t>
  </si>
  <si>
    <t>PLAN</t>
  </si>
  <si>
    <t>Planned</t>
  </si>
  <si>
    <t>RET</t>
  </si>
  <si>
    <t>Retired or decommissioned</t>
  </si>
  <si>
    <t>INST</t>
  </si>
  <si>
    <t>Installed</t>
  </si>
  <si>
    <t>INSP</t>
  </si>
  <si>
    <t>Inspected</t>
  </si>
  <si>
    <t>MANT</t>
  </si>
  <si>
    <t>Maintained</t>
  </si>
  <si>
    <t>INSPECTION STATUS CODE</t>
  </si>
  <si>
    <t>PASS</t>
  </si>
  <si>
    <t>FAIL</t>
  </si>
  <si>
    <t xml:space="preserve"> Y/N CODE</t>
  </si>
  <si>
    <t>Y</t>
  </si>
  <si>
    <t>Yes</t>
  </si>
  <si>
    <t>N</t>
  </si>
  <si>
    <t>No</t>
  </si>
  <si>
    <t>HYDROLOGIC SOIL GROUP CODE</t>
  </si>
  <si>
    <t>A</t>
  </si>
  <si>
    <t>Group A</t>
  </si>
  <si>
    <t>B</t>
  </si>
  <si>
    <t>Group B</t>
  </si>
  <si>
    <t>C</t>
  </si>
  <si>
    <t>Group  C</t>
  </si>
  <si>
    <t>D</t>
  </si>
  <si>
    <t>Group  D</t>
  </si>
  <si>
    <t>A/B</t>
  </si>
  <si>
    <t>Group  A/B</t>
  </si>
  <si>
    <t>C/D</t>
  </si>
  <si>
    <t>Group  C/D</t>
  </si>
  <si>
    <t>NY NPS URBAN BMP TEMPLATE</t>
  </si>
  <si>
    <t>Field Name</t>
  </si>
  <si>
    <t>Field Description</t>
  </si>
  <si>
    <t>Local BMP Name</t>
  </si>
  <si>
    <t>Numeric measure value</t>
  </si>
  <si>
    <t>BMP inspection status lookup</t>
  </si>
  <si>
    <t>Name of the site where the BMP is located</t>
  </si>
  <si>
    <t>Address of where the BMP is located</t>
  </si>
  <si>
    <t>City where BMP is located</t>
  </si>
  <si>
    <t>Zip code where BMP is located</t>
  </si>
  <si>
    <t>Yes/No lookup used to show if BMP is located within the Chesapeake Watershed (No value excludes BMP from Ches. Bay reporting)</t>
  </si>
  <si>
    <t>Latitude location of BMP in Decimal Degrees</t>
  </si>
  <si>
    <t>Longitude location of BMP in Decimal Degrees</t>
  </si>
  <si>
    <t>County where BMP is located</t>
  </si>
  <si>
    <t>HUC 8 code where BMP is located (needs to include all leading '0' values)</t>
  </si>
  <si>
    <t>HUC 10 code where BMP is located (needs to include all leading '0' values)</t>
  </si>
  <si>
    <t>HUC 12 code where BMP is located (needs to include all leading '0' values)</t>
  </si>
  <si>
    <t>Yes/No lookup used to show if BMP is located within MS4 jurisdictional boundary</t>
  </si>
  <si>
    <t>Lookup for previous BMP name</t>
  </si>
  <si>
    <t>Treatment capacity of BMP in Gallons</t>
  </si>
  <si>
    <t>Hydrologic soil group lookup for location of BMP</t>
  </si>
  <si>
    <t>Yes/No lookup to show if a BMP includes an underdrain</t>
  </si>
  <si>
    <t>Yes/No lookup to show if a BMP includes sand and vegetation treatment</t>
  </si>
  <si>
    <t>Prior land use where BMP is located</t>
  </si>
  <si>
    <t>Lifespan in years of BMP</t>
  </si>
  <si>
    <t>Yes/No lookup used to show if BMP was used for offset or mitigation fee (Yes value excludes BMP from Ches. Bay reporting)</t>
  </si>
  <si>
    <t>Permit ID for BMP</t>
  </si>
  <si>
    <t>Percent implemented for BMP</t>
  </si>
  <si>
    <t>Most recent BMP re-inspection status</t>
  </si>
  <si>
    <t>BMP/MEASURE/UNIT</t>
  </si>
  <si>
    <t>Biofiltration|No. Systems|COUNT</t>
  </si>
  <si>
    <t>Bioretention|Area Treated, underdrain, A/B soils|ACRE</t>
  </si>
  <si>
    <t>Bioretention|Area Treated|ACRE</t>
  </si>
  <si>
    <t>Bioretention|No. Systems|COUNT</t>
  </si>
  <si>
    <t>Bioswale|Area Treated|ACRE</t>
  </si>
  <si>
    <t>Bioswale|Drainage Area|ACRE</t>
  </si>
  <si>
    <t>Bioswale|No. Systems|COUNT</t>
  </si>
  <si>
    <t>Disconnection of Rooftop Runoff|Contributing Area|ACRE</t>
  </si>
  <si>
    <t>Disconnection of Rooftop Runoff|Impervious Contributing Area|ACRE</t>
  </si>
  <si>
    <t>Dry Detention Ponds &amp; Hydrodynamic Structures|Area Treated|ACRE</t>
  </si>
  <si>
    <t>Dry Detention Ponds|Area Treated|ACRE</t>
  </si>
  <si>
    <t>Dry Extended Detention Ponds|Area Treated|ACRE</t>
  </si>
  <si>
    <t>Dry Extended Detention Ponds|No. Systems|COUNT</t>
  </si>
  <si>
    <t>Dry Swale|Contributing Area|ACRE</t>
  </si>
  <si>
    <t>Dry Well|Contributing Area|ACRE</t>
  </si>
  <si>
    <t>Erosion &amp; Sediment Control|Area Treated|ACRE</t>
  </si>
  <si>
    <t>Filter Strip|Urban Acres Treated|ACRE</t>
  </si>
  <si>
    <t>Filtering Practices|Area Treated|ACRE</t>
  </si>
  <si>
    <t>Filtration|Area Treated|ACRE</t>
  </si>
  <si>
    <t>Green Roofs|Area Treated|ACRE</t>
  </si>
  <si>
    <t>Infiltration Basin|Contributing Area|ACRE</t>
  </si>
  <si>
    <t>Infiltration Trench|Contributing Area|ACRE</t>
  </si>
  <si>
    <t>Rain Garden|Contributing Area|ACRE</t>
  </si>
  <si>
    <t>Reduction of Impervious Surface|Area Treated|ACRE</t>
  </si>
  <si>
    <t>Septic Connections|Hook ups|COUNT</t>
  </si>
  <si>
    <t>Septic Connections|Hookups|COUNT</t>
  </si>
  <si>
    <t>Septic Tank Advanced Treatment|No. Systems|COUNT</t>
  </si>
  <si>
    <t>Septic Tank Pumpout|No. Systems|COUNT</t>
  </si>
  <si>
    <t>Street Sweeping|Area Treated|ACRE</t>
  </si>
  <si>
    <t>Street Sweeping|Area|ACRE</t>
  </si>
  <si>
    <t>Street Sweeping|lbs|LBS</t>
  </si>
  <si>
    <t>Tree Planting|Number of Trees Planted|COUNT</t>
  </si>
  <si>
    <t>Urban Forest Buffer|Area Planted|ACRE</t>
  </si>
  <si>
    <t>Urban Infiltration Practices|Area Treated|ACRE</t>
  </si>
  <si>
    <t>Urban Infiltration Practices|Drainage Area|ACRE</t>
  </si>
  <si>
    <t>Urban Nutrient Management Plan|High Risk|ACRE</t>
  </si>
  <si>
    <t>Urban Nutrient Management Plan|Low Risk|ACRE</t>
  </si>
  <si>
    <t>Urban Nutrient Management Plan|Unknown Risk|ACRE</t>
  </si>
  <si>
    <t>Urban Stream Restoration|Feet|FEET</t>
  </si>
  <si>
    <t>Vegetated Open Channels|AC|ACRE</t>
  </si>
  <si>
    <t>Wet Pond|Area Treated|ACRE</t>
  </si>
  <si>
    <t>Wet Pond|No. Systems|COUNT</t>
  </si>
  <si>
    <t>Wet Ponds &amp; Wetlands|Area Treated|ACRE</t>
  </si>
  <si>
    <t>Wet Ponds &amp; Wetlands|Drainage Area|ACRE</t>
  </si>
  <si>
    <t>Wet Swale|Contributing Area|ACRE</t>
  </si>
  <si>
    <t>Allegany County</t>
  </si>
  <si>
    <t>Broome County</t>
  </si>
  <si>
    <t>Cayuga County</t>
  </si>
  <si>
    <t>Chemung County</t>
  </si>
  <si>
    <t>Cortland County</t>
  </si>
  <si>
    <t>Delaware County</t>
  </si>
  <si>
    <t>Herkimer County</t>
  </si>
  <si>
    <t>Livingston County</t>
  </si>
  <si>
    <t>Madison County</t>
  </si>
  <si>
    <t>Oneida County</t>
  </si>
  <si>
    <t>Onondaga County</t>
  </si>
  <si>
    <t>Ontario County</t>
  </si>
  <si>
    <t>Otsego County</t>
  </si>
  <si>
    <t>Schoharie County</t>
  </si>
  <si>
    <t>Schuyler County</t>
  </si>
  <si>
    <t>Steuben County</t>
  </si>
  <si>
    <t>Tioga County</t>
  </si>
  <si>
    <t>Tompkins County</t>
  </si>
  <si>
    <t>Yates County</t>
  </si>
  <si>
    <t>Chenango County</t>
  </si>
  <si>
    <t>IMPLEMENTATION QUALIFIER</t>
  </si>
  <si>
    <t>IMPLEMENTATION QUALIFIER CODE</t>
  </si>
  <si>
    <t>IMPLEMENTATION QUALIFIER DESCRIPTION</t>
  </si>
  <si>
    <t>IMF</t>
  </si>
  <si>
    <t>IMW</t>
  </si>
  <si>
    <t>IMFW</t>
  </si>
  <si>
    <t>IMNF</t>
  </si>
  <si>
    <t>IMNFW</t>
  </si>
  <si>
    <t>IMO</t>
  </si>
  <si>
    <t>Implemented on lands not entirely within the Chesapeake Bay watershed portion of the county.</t>
  </si>
  <si>
    <t>Implemented on non-Federal Land entirely within the Chesapeake Bay watershed portion of the county.</t>
  </si>
  <si>
    <t>Implemented on non-Federal Land not entirely within the Chesapeake Bay watershed portion of the county.</t>
  </si>
  <si>
    <t>Implemented on Federal Land entirely within the Chesapeake Bay watershed portion of a county.</t>
  </si>
  <si>
    <t>Implemented entirely within the Chesapeake Bay watershed portion of the county.</t>
  </si>
  <si>
    <t>Implemented on Federal Land not entirely within the Chesapeake Bay watershed portion of a county.</t>
  </si>
  <si>
    <t>Advanced Grey Infrastructure Nutrient Discovery Program|Acres|ACRE</t>
  </si>
  <si>
    <t>Bioretention|Area Treated, underdrain, C/D soils|ACRE</t>
  </si>
  <si>
    <t>Cisterns &amp; Rain Barrels|Stormwater Reduction Volume|GALS</t>
  </si>
  <si>
    <t>Cisterns &amp; Rain Barrels|Contributing Area|ACRE</t>
  </si>
  <si>
    <t>Constructed Wetland|Acres Treated|ACRE</t>
  </si>
  <si>
    <t>Constructed Wetland|No. Systems|COUNT</t>
  </si>
  <si>
    <t>Constructed Wetland Elevated Mound|Systems|COUNT</t>
  </si>
  <si>
    <t>Constructed Wetland Septic|Systems|COUNT</t>
  </si>
  <si>
    <t>Constructed Wetland Shallow Pressure|Systems|COUNT</t>
  </si>
  <si>
    <t>D&amp;G Road - E&amp;S Control and Outlets|Length|FEET</t>
  </si>
  <si>
    <t>D&amp;G Road - Outlets Only|Length|FEET</t>
  </si>
  <si>
    <t>D&amp;G Road - Surface Aggregate and Raised Roadbed|Length|FEET</t>
  </si>
  <si>
    <t>Dry Detention Ponds &amp; Hydrodynamic Structures|Drainage Area|ACRE</t>
  </si>
  <si>
    <t>DryPonds</t>
  </si>
  <si>
    <t>Dry Extended Detention Ponds|Drainage Area|ACRE</t>
  </si>
  <si>
    <t>ExtDryPonds</t>
  </si>
  <si>
    <t>Infiltration</t>
  </si>
  <si>
    <t>Erosion &amp; Sediment Control|Disturbed Area|ACRE</t>
  </si>
  <si>
    <t>Erosion &amp; Sediment Control Level 1|Disturbed Area|ACRE</t>
  </si>
  <si>
    <t>Erosion &amp; Sediment Control Level 2|Disturbed Area|ACRE</t>
  </si>
  <si>
    <t>Erosion &amp; Sediment Control Level 3|Disturbed Area|ACRE</t>
  </si>
  <si>
    <t>Filter</t>
  </si>
  <si>
    <t>Filtering Practices|Drainage Area|ACRE</t>
  </si>
  <si>
    <t>Filtration|No. Systems|COUNT</t>
  </si>
  <si>
    <t>Forest Conservation|Acres|ACRE</t>
  </si>
  <si>
    <t>Forest Conservation|Impervious Acres|ACRE</t>
  </si>
  <si>
    <t>IFAS|Systems|COUNT</t>
  </si>
  <si>
    <t>IFAS Elevated Mound|Systems|COUNT</t>
  </si>
  <si>
    <t>IFAS Shallow Pressure|Systems|COUNT</t>
  </si>
  <si>
    <t>IMF|Systems|COUNT</t>
  </si>
  <si>
    <t>IMF Elevated Mound|Systems|COUNT</t>
  </si>
  <si>
    <t>IMF Shallow Pressure|Systems|COUNT</t>
  </si>
  <si>
    <t>Infiltration Practices|Area Treated|ACRE</t>
  </si>
  <si>
    <t>Infiltration Practices|Drainage Area|ACRE</t>
  </si>
  <si>
    <t>Infiltration Practices|No. Systems|COUNT</t>
  </si>
  <si>
    <t>Land Reclamation, Abandoned Mined Land|Acres|ACRE</t>
  </si>
  <si>
    <t>Narrow Urban Forest Buffer|Length|FEET</t>
  </si>
  <si>
    <t>Narrow Urban Forest Buffer|Width|FEET</t>
  </si>
  <si>
    <t>Narrow Urban Forest Buffer|Acres|ACRE</t>
  </si>
  <si>
    <t>New Runoff Reduction|Site Area|ACRE</t>
  </si>
  <si>
    <t>New Runoff Reduction|Volume|ACRE-FEET</t>
  </si>
  <si>
    <t>RR</t>
  </si>
  <si>
    <t>New Runoff Reduction|Impervious Area|ACRE</t>
  </si>
  <si>
    <t>New Stormwater Treatment|Site Area|ACRE</t>
  </si>
  <si>
    <t>New Stormwater Treatment|Impervious Area|ACRE</t>
  </si>
  <si>
    <t>New Stormwater Treatment|Volume|ACRE-FEET</t>
  </si>
  <si>
    <t>NSF 40|Systems|COUNT</t>
  </si>
  <si>
    <t>NSF 40 Elevated Mound|Systems|COUNT</t>
  </si>
  <si>
    <t>NSF 40 Shallow Pressure|Systems|COUNT</t>
  </si>
  <si>
    <t>Permeable Pavement|Permeable Pavement w/o Sand, Veg. - A/B soils, no underdrain|ACRE</t>
  </si>
  <si>
    <t>Permeable Pavement|Permeable Pavement w/o Sand, Veg. - C/D soils, underdrain|ACRE</t>
  </si>
  <si>
    <t>Permeable Pavement|Permeable Pavement w/ Sand, Veg. - A/B soils, no underdrain|ACRE</t>
  </si>
  <si>
    <t>Permeable Pavement|Permeable Pavement w/o Sand, Veg. - A/B soils, underdrain|ACRE</t>
  </si>
  <si>
    <t>Permeable Pavement|Permeable Pavement w/ Sand, Veg. - A/B soils, underdrain|ACRE</t>
  </si>
  <si>
    <t>Permeable Pavement|Permeable Pavement w/ Sand, Veg. - C/D soils, underdrain|ACRE</t>
  </si>
  <si>
    <t>Proprietary Ex Situ Elevated Mound|Systems|COUNT</t>
  </si>
  <si>
    <t>Proprietary Ex Situ|Systems|COUNT</t>
  </si>
  <si>
    <t>Proprietary Ex Situ Shallow Pressure|Systems|COUNT</t>
  </si>
  <si>
    <t>Reduction of Impervious Surface|Acres|ACRE</t>
  </si>
  <si>
    <t>Retrofit Runoff Reduction|Site Area|ACRE</t>
  </si>
  <si>
    <t>Retrofit Runoff Reduction|Impervious Area|ACRE</t>
  </si>
  <si>
    <t>Retrofit Runoff Reduction|Volume|ACRE-FEET</t>
  </si>
  <si>
    <t>Retrofit Stormwater Treatment|Volume|ACRE-FEET</t>
  </si>
  <si>
    <t>Retrofit Stormwater Treatment|Site Area|ACRE</t>
  </si>
  <si>
    <t>Retrofit Stormwater Treatment|Impervious Area|ACRE</t>
  </si>
  <si>
    <t>RMF Elevated Mound|Systems|COUNT</t>
  </si>
  <si>
    <t>RMF|Systems|COUNT</t>
  </si>
  <si>
    <t>RMF Shallow Pressure|Systems|COUNT</t>
  </si>
  <si>
    <t>BMP TYPE</t>
  </si>
  <si>
    <t>AdvancedGI</t>
  </si>
  <si>
    <t>BioRetUDAB</t>
  </si>
  <si>
    <t>BioRetNoUDAB</t>
  </si>
  <si>
    <t>BioRetUDCD</t>
  </si>
  <si>
    <t>BioSwale</t>
  </si>
  <si>
    <t>WetPondWetland</t>
  </si>
  <si>
    <t>SepticSecEnhance</t>
  </si>
  <si>
    <t>SepticSecCon</t>
  </si>
  <si>
    <t>DirtGravelDSAOut</t>
  </si>
  <si>
    <t>DirtGravelnoDSA</t>
  </si>
  <si>
    <t>DirtGravelDSA</t>
  </si>
  <si>
    <t>InfiltWithSV</t>
  </si>
  <si>
    <t>EandS1</t>
  </si>
  <si>
    <t>EandS2</t>
  </si>
  <si>
    <t>EandS3</t>
  </si>
  <si>
    <t>ForestCon</t>
  </si>
  <si>
    <t>SepticDeCon</t>
  </si>
  <si>
    <t>SepticDeEnhance</t>
  </si>
  <si>
    <t>AbanMineRec</t>
  </si>
  <si>
    <t>UrbanTreePlant</t>
  </si>
  <si>
    <t>PermPavNoSVNoUDAB</t>
  </si>
  <si>
    <t>PermPavNoSVUDCD</t>
  </si>
  <si>
    <t>PermPavSVNoUDAB</t>
  </si>
  <si>
    <t>PermPavNoSVUDAB</t>
  </si>
  <si>
    <t>PermPavSVUDAB</t>
  </si>
  <si>
    <t>PermPavSVUDCD</t>
  </si>
  <si>
    <t>ImpSurRed</t>
  </si>
  <si>
    <t>Septic Connections|Hookup|COUNT</t>
  </si>
  <si>
    <t>SepticConnect</t>
  </si>
  <si>
    <t>SepticEffEnhance</t>
  </si>
  <si>
    <t>SepticPump</t>
  </si>
  <si>
    <t>UrbStrmRest</t>
  </si>
  <si>
    <t>UrbStrmRestPro</t>
  </si>
  <si>
    <t>StreetSweep</t>
  </si>
  <si>
    <t>StreetSweepLbs</t>
  </si>
  <si>
    <t>UrbFilterRR</t>
  </si>
  <si>
    <t>UrbFilterST</t>
  </si>
  <si>
    <t>ForestBufUrban</t>
  </si>
  <si>
    <t>UrbanNMPlan</t>
  </si>
  <si>
    <t>UrbanNMPlanHR</t>
  </si>
  <si>
    <t>UrbanNMPlanLR</t>
  </si>
  <si>
    <t>shoreurb</t>
  </si>
  <si>
    <t>shoreurbnoveg</t>
  </si>
  <si>
    <t>shoreurbveg</t>
  </si>
  <si>
    <t>VegOpChanNoUDAB</t>
  </si>
  <si>
    <t>VegOpChanNoUDCD</t>
  </si>
  <si>
    <t>Septic Denitrification|Critical Area|COUNT</t>
  </si>
  <si>
    <t>Septic Denitrification|No. Systems|COUNT</t>
  </si>
  <si>
    <t>Septic Denitrification|Other|COUNT</t>
  </si>
  <si>
    <t>Septic Denitrification|Outside 1000 feet|COUNT</t>
  </si>
  <si>
    <t>Septic Denitrification|Within 1000 feet|COUNT</t>
  </si>
  <si>
    <t>Septic Effluent Elevated Mound|Systems|COUNT</t>
  </si>
  <si>
    <t>Septic Effluent Shallow Pressure|Systems|COUNT</t>
  </si>
  <si>
    <t>Stream Channel Stabilization|Area Treated|ACRE</t>
  </si>
  <si>
    <t>Stream Restoration|Area Treated|ACRE</t>
  </si>
  <si>
    <t>Stream Restoration|Area Restored|ACRE</t>
  </si>
  <si>
    <t>Streambank Restoration|Linear Feet|FEET</t>
  </si>
  <si>
    <t>Stream Restoration Urban|Length Restored|FEET</t>
  </si>
  <si>
    <t>Stream Restoration Urban|Protocol 1 TN|LBS</t>
  </si>
  <si>
    <t>Stream Restoration Urban|Protocol 1 TP|LBS</t>
  </si>
  <si>
    <t>Stream Restoration Urban|Protocol 1 TSS|LBS</t>
  </si>
  <si>
    <t>Stream Restoration Urban|Protocol 2 TN|LBS</t>
  </si>
  <si>
    <t>Stream Restoration Urban|Protocol 3 TN|LBS</t>
  </si>
  <si>
    <t>Stream Restoration Urban|Protocol 3 TP|LBS</t>
  </si>
  <si>
    <t>Stream Restoration Urban|Protocol 3 TSS|LBS</t>
  </si>
  <si>
    <t>Street Sweeping|lbs|TONS</t>
  </si>
  <si>
    <t>Surface Sand Filter|Contributing Area|ACRE</t>
  </si>
  <si>
    <t>Tree Planting|Area Treated|ACRE</t>
  </si>
  <si>
    <t>Tree Planting|Impervious Area Treated|ACRE</t>
  </si>
  <si>
    <t>Underground Infiltration System|Contributing Area|ACRE</t>
  </si>
  <si>
    <t>Urban Filter Strip Runoff Reduction|acres|ACRE</t>
  </si>
  <si>
    <t>Urban Filter Strip Storwater Treatment|acres|ACRE</t>
  </si>
  <si>
    <t>Urban Forest Buffer|Acres|ACRE</t>
  </si>
  <si>
    <t>Urban Forest Buffer|Acre|ACRE</t>
  </si>
  <si>
    <t>Urban Forest Buffer|Impervious Area Planted|ACRE</t>
  </si>
  <si>
    <t>Urban Forest Buffer|Buffer Length|MILES</t>
  </si>
  <si>
    <t>Urban Infiltration Practices|Acre|ACRE</t>
  </si>
  <si>
    <t>Urban Infiltration Practices|Drainage Area|FT^SQ</t>
  </si>
  <si>
    <t>Urban Infiltration Practices|Drainage Area for practice using sand |ACRE</t>
  </si>
  <si>
    <t>Urban Shoreline Management|Length Restored|FEET</t>
  </si>
  <si>
    <t>Urban Shoreline Non-Vegetated|Length Restored|FEET</t>
  </si>
  <si>
    <t>Urban Shoreline Vegetated|Length Restored|FEET</t>
  </si>
  <si>
    <t>Urban Shoreline Vegetated|Acres Planted|ACRE</t>
  </si>
  <si>
    <t>Urban Shoreline Vegetated|Protocol 1 TSS|LBS</t>
  </si>
  <si>
    <t>Urban Shoreline Non-Vegetated|Protocol 1 TSS|LBS</t>
  </si>
  <si>
    <t>Vegetated Treatment Area|Acre|ACRE</t>
  </si>
  <si>
    <t>Vegetated Treatment Area|ac|ACRE</t>
  </si>
  <si>
    <t>Vegetated Treatment Area|Area Treated, A/B soils, no underdrain|ACRE</t>
  </si>
  <si>
    <t>Vegetated Treatment Area|BMP Acres (Acres) A/B soils, no underdrain|ACRE</t>
  </si>
  <si>
    <t>Vegetated Treatment Area|Area Treated, C/D soils, no underdrain|ACRE</t>
  </si>
  <si>
    <t>Vegetated Treatment Area|BMP Acres (Acres) C/D soils, no underdrain|ACRE</t>
  </si>
  <si>
    <t>Wet Extended Detention|Contributing Area|ACRE</t>
  </si>
  <si>
    <t>Wet Pond|Contributing Area|ACRE</t>
  </si>
  <si>
    <t>Lookup of valid BMP names, measures, and units (select name from pull-down list or copy from "BMP Lookups" tab)</t>
  </si>
  <si>
    <t>New York</t>
  </si>
  <si>
    <t>NEIEN agency name</t>
  </si>
  <si>
    <t>Unique BMP ID assigned by user to group BMPs (see below for instructions for performance standard and retrofit BMPs)</t>
  </si>
  <si>
    <t>Lookup for NEIEN agency code (see below for explanation)</t>
  </si>
  <si>
    <t>Agency Landholder</t>
  </si>
  <si>
    <t>FS</t>
  </si>
  <si>
    <t>US Forest Service</t>
  </si>
  <si>
    <t>NPS</t>
  </si>
  <si>
    <t>National Park Service</t>
  </si>
  <si>
    <t>USA</t>
  </si>
  <si>
    <t>US Department of the Army</t>
  </si>
  <si>
    <t>FWS</t>
  </si>
  <si>
    <t>US Fish and Wildlife Service</t>
  </si>
  <si>
    <t>USMC</t>
  </si>
  <si>
    <t>US Marine Corps</t>
  </si>
  <si>
    <t>USN</t>
  </si>
  <si>
    <t>US Department of the Navy</t>
  </si>
  <si>
    <t>USACE</t>
  </si>
  <si>
    <t>US Army Corps of Engineers</t>
  </si>
  <si>
    <t>USAF</t>
  </si>
  <si>
    <t>US Air Force</t>
  </si>
  <si>
    <t>DOD</t>
  </si>
  <si>
    <t>Department of Defense</t>
  </si>
  <si>
    <t>USDA</t>
  </si>
  <si>
    <t>US Department of Agriculture</t>
  </si>
  <si>
    <t>SI</t>
  </si>
  <si>
    <t>Smithsonian Institition</t>
  </si>
  <si>
    <t>USARNG</t>
  </si>
  <si>
    <t>Army National Guard</t>
  </si>
  <si>
    <t>GSA</t>
  </si>
  <si>
    <t>General Services Administration</t>
  </si>
  <si>
    <t>FEDOTHER</t>
  </si>
  <si>
    <t>Other Federal Land</t>
  </si>
  <si>
    <t>NASA</t>
  </si>
  <si>
    <t>National Aeronautics and Space Administartion</t>
  </si>
  <si>
    <t>DOI</t>
  </si>
  <si>
    <t>Department of Interior</t>
  </si>
  <si>
    <t>USVA</t>
  </si>
  <si>
    <t>US Department of Veterans Affairs</t>
  </si>
  <si>
    <t>USCG</t>
  </si>
  <si>
    <t>US Coast Guard</t>
  </si>
  <si>
    <t>FLETC</t>
  </si>
  <si>
    <t>Federal Law Enforcement Training Center</t>
  </si>
  <si>
    <t>NIH</t>
  </si>
  <si>
    <t>National Institute of Health</t>
  </si>
  <si>
    <t>AFRH</t>
  </si>
  <si>
    <t>Armed Forces Retirement Home</t>
  </si>
  <si>
    <t>CIA</t>
  </si>
  <si>
    <t>Central Intelligence Agency</t>
  </si>
  <si>
    <t>AOC</t>
  </si>
  <si>
    <t>Architect of the Capitol</t>
  </si>
  <si>
    <t>NOAA</t>
  </si>
  <si>
    <t>National Oceanic and Atmospheric Administration</t>
  </si>
  <si>
    <t>FHWA</t>
  </si>
  <si>
    <t>Federal Highway Administration</t>
  </si>
  <si>
    <t>FRA</t>
  </si>
  <si>
    <t>Federal Railroad Administration</t>
  </si>
  <si>
    <t>USPS</t>
  </si>
  <si>
    <t>US Postal Service</t>
  </si>
  <si>
    <t>FAA</t>
  </si>
  <si>
    <t>Federal Aviation Administration</t>
  </si>
  <si>
    <t>NONFED</t>
  </si>
  <si>
    <t>Non-Federal</t>
  </si>
  <si>
    <t>USEPA</t>
  </si>
  <si>
    <t>US Environmental Protection Agency</t>
  </si>
  <si>
    <t>DHS</t>
  </si>
  <si>
    <t>Department of Homeland Security</t>
  </si>
  <si>
    <t>DOT</t>
  </si>
  <si>
    <t>Department of Transportation</t>
  </si>
  <si>
    <r>
      <t xml:space="preserve">Lookup for BMP category (see </t>
    </r>
    <r>
      <rPr>
        <i/>
        <sz val="10"/>
        <color theme="1"/>
        <rFont val="Arial"/>
        <family val="2"/>
      </rPr>
      <t>Static Lookups</t>
    </r>
    <r>
      <rPr>
        <sz val="10"/>
        <color theme="1"/>
        <rFont val="Arial"/>
        <family val="2"/>
      </rPr>
      <t xml:space="preserve"> tab for descriptions)</t>
    </r>
  </si>
  <si>
    <r>
      <t xml:space="preserve">Lookup for FED/ST category for BMP (see </t>
    </r>
    <r>
      <rPr>
        <i/>
        <sz val="10"/>
        <color theme="1"/>
        <rFont val="Arial"/>
        <family val="2"/>
      </rPr>
      <t>Static Lookups</t>
    </r>
    <r>
      <rPr>
        <sz val="10"/>
        <color theme="1"/>
        <rFont val="Arial"/>
        <family val="2"/>
      </rPr>
      <t xml:space="preserve"> tab for descriptions)</t>
    </r>
  </si>
  <si>
    <r>
      <t xml:space="preserve">Lookup for Implementation Qualifier Code (see </t>
    </r>
    <r>
      <rPr>
        <i/>
        <sz val="10"/>
        <color theme="1"/>
        <rFont val="Arial"/>
        <family val="2"/>
      </rPr>
      <t>Static Lookups</t>
    </r>
    <r>
      <rPr>
        <sz val="10"/>
        <color theme="1"/>
        <rFont val="Arial"/>
        <family val="2"/>
      </rPr>
      <t xml:space="preserve"> tab for definitions)</t>
    </r>
  </si>
  <si>
    <t>BMP implementation date (DD/MMM/YYYY)</t>
  </si>
  <si>
    <t>Most recent BMP inspection date (DD/MMM/YYYY)</t>
  </si>
  <si>
    <r>
      <t xml:space="preserve">FIPS code for county where BMP is located (see </t>
    </r>
    <r>
      <rPr>
        <i/>
        <sz val="10"/>
        <color theme="1"/>
        <rFont val="Arial"/>
        <family val="2"/>
      </rPr>
      <t>Static Lookups</t>
    </r>
    <r>
      <rPr>
        <sz val="10"/>
        <color theme="1"/>
        <rFont val="Arial"/>
        <family val="2"/>
      </rPr>
      <t xml:space="preserve"> tab for descriptions)</t>
    </r>
  </si>
  <si>
    <t>Postal code designator for the state (NY)</t>
  </si>
  <si>
    <t>Biofiltration</t>
  </si>
  <si>
    <t>Cisterns &amp; Rain Barrels</t>
  </si>
  <si>
    <t>Dry Detention Ponds &amp; Hydrodynamic Structures</t>
  </si>
  <si>
    <t>Filter Strip</t>
  </si>
  <si>
    <t>Filtration</t>
  </si>
  <si>
    <t>Green Roofs</t>
  </si>
  <si>
    <t>Impervious Urban Surface Reduction</t>
  </si>
  <si>
    <t>Infiltration Basin</t>
  </si>
  <si>
    <t>Infiltration Trench</t>
  </si>
  <si>
    <t>Public Sewer Connections</t>
  </si>
  <si>
    <t>Regenerative Stormwater Conveyance</t>
  </si>
  <si>
    <t>Septic Connections</t>
  </si>
  <si>
    <t>Septic Pumpout</t>
  </si>
  <si>
    <t>Septic Tank Advanced Treatment</t>
  </si>
  <si>
    <t>Septic Tank Pumpout</t>
  </si>
  <si>
    <t>Urban Grass Buffer</t>
  </si>
  <si>
    <t>Urban Nutrient Management Plan</t>
  </si>
  <si>
    <t>Vegetated Open Channels</t>
  </si>
  <si>
    <t>Vegetated treatment area</t>
  </si>
  <si>
    <t>Wet Pond</t>
  </si>
  <si>
    <t>Wet Ponds &amp; Wetlands</t>
  </si>
  <si>
    <t>Previous BMP TYPES</t>
  </si>
  <si>
    <t>Lifespan start date for BMP (DD/MMM/YYYY)</t>
  </si>
  <si>
    <t>Lifespan end date for BMP (DD/MMM/YYYY)</t>
  </si>
  <si>
    <t>BMP permit approval date (DD/MMM/YYYY)</t>
  </si>
  <si>
    <t>Update date for BMP details (DD/MMM/YYYY)</t>
  </si>
  <si>
    <t>Most recent BMP re-inspection date (DD/MMM/YYYY)</t>
  </si>
  <si>
    <r>
      <t xml:space="preserve">Lookup for BMP implementation status (see </t>
    </r>
    <r>
      <rPr>
        <i/>
        <sz val="10"/>
        <color theme="1"/>
        <rFont val="Arial"/>
        <family val="2"/>
      </rPr>
      <t>Static Lookups</t>
    </r>
    <r>
      <rPr>
        <sz val="10"/>
        <color theme="1"/>
        <rFont val="Arial"/>
        <family val="2"/>
      </rPr>
      <t xml:space="preserve"> tab for descriptions)</t>
    </r>
  </si>
  <si>
    <t>Text field for information not otherwise captured in template</t>
  </si>
  <si>
    <t>DESCRIPTION OF PRACTICE</t>
  </si>
  <si>
    <t>OWNERSHIP</t>
  </si>
  <si>
    <t>RESPONSIBLE ENTITY</t>
  </si>
  <si>
    <t>RESPONSIBLE FOR MAINTENANCE</t>
  </si>
  <si>
    <t>PERCENT IMPERVIOUS</t>
  </si>
  <si>
    <t>Percent of BMP's drainage area that is impervious</t>
  </si>
  <si>
    <t>RECEIVING WATERBODY</t>
  </si>
  <si>
    <t>Name of waterbody receiving flow from this BMP/practice</t>
  </si>
  <si>
    <t>Name of group, agency, or organization that owns the practice (note that it is possible for owner and responsible parties to be the same)</t>
  </si>
  <si>
    <t>Name of entity (group, agency, organization) responsible for practice (note that it is possible for owner and responsible parties to be the same)</t>
  </si>
  <si>
    <t>Name of entity (group, agency, organization) responsible for maintenance of practice (note that it is possible for owner and responsible parties to be the same)</t>
  </si>
  <si>
    <t>MAINTENANCE DATE</t>
  </si>
  <si>
    <t>MAINTENANCE NEEDED</t>
  </si>
  <si>
    <t>MAINTENACE STATUS</t>
  </si>
  <si>
    <t>Date of last maintenance performed</t>
  </si>
  <si>
    <t>Yes/No lookup indicating whether the practice needs maintenance</t>
  </si>
  <si>
    <t>USAR 99th Reserve</t>
  </si>
  <si>
    <t>Nichols</t>
  </si>
  <si>
    <t>Horseheads Armory</t>
  </si>
  <si>
    <t>128 Colonial Drive</t>
  </si>
  <si>
    <t>Horseheads</t>
  </si>
  <si>
    <t>NY127</t>
  </si>
  <si>
    <t>99th RSC (NY)</t>
  </si>
  <si>
    <t>Site Name</t>
  </si>
  <si>
    <t>Column</t>
  </si>
  <si>
    <t>Zip</t>
  </si>
  <si>
    <t>Phone</t>
  </si>
  <si>
    <t>Date</t>
  </si>
  <si>
    <t>Year</t>
  </si>
  <si>
    <t>Month</t>
  </si>
  <si>
    <t>Latitude</t>
  </si>
  <si>
    <t>Longitude</t>
  </si>
  <si>
    <t>HUC8</t>
  </si>
  <si>
    <t>HUC10</t>
  </si>
  <si>
    <t>HUC12</t>
  </si>
  <si>
    <t>State FIPS</t>
  </si>
  <si>
    <t>BMP Status</t>
  </si>
  <si>
    <t>Minimum</t>
  </si>
  <si>
    <t>Value</t>
  </si>
  <si>
    <t>Description</t>
  </si>
  <si>
    <t>Maximum</t>
  </si>
  <si>
    <t>Historical</t>
  </si>
  <si>
    <t>Progress</t>
  </si>
  <si>
    <t>Remove</t>
  </si>
  <si>
    <t xml:space="preserve">Delete from database. </t>
  </si>
  <si>
    <t>Sheet</t>
  </si>
  <si>
    <t>Instructions/Details</t>
  </si>
  <si>
    <t>Notes</t>
  </si>
  <si>
    <t xml:space="preserve">(This Sheet) Step by step walkthrough for adding and updating BMP records. </t>
  </si>
  <si>
    <t xml:space="preserve">Do not modify reference data. </t>
  </si>
  <si>
    <t xml:space="preserve">Additional information provided by the Jurisdiction for filling out the template. </t>
  </si>
  <si>
    <t xml:space="preserve">See the Static Lookups tab for more information. </t>
  </si>
  <si>
    <t xml:space="preserve">If the address is not known, the City needs to be entered at minimum. </t>
  </si>
  <si>
    <t>Year Funded</t>
  </si>
  <si>
    <t>BMP Cost</t>
  </si>
  <si>
    <t>Static Lookups</t>
  </si>
  <si>
    <t xml:space="preserve">Reference sheet containing lookup tables for columns with picklists. </t>
  </si>
  <si>
    <r>
      <t>Black Columns</t>
    </r>
    <r>
      <rPr>
        <sz val="11"/>
        <color theme="0"/>
        <rFont val="Calibri"/>
        <family val="2"/>
      </rPr>
      <t xml:space="preserve"> are calculated based on other fields. </t>
    </r>
  </si>
  <si>
    <t xml:space="preserve">Do not modify these columns. </t>
  </si>
  <si>
    <t>Comments</t>
  </si>
  <si>
    <t>Expected to be installed between 7/1/18 and 6/30/19</t>
  </si>
  <si>
    <t>Installed between 7/1/16 and 6/30/17</t>
  </si>
  <si>
    <t xml:space="preserve">Constructed prior to 7/1/2016. </t>
  </si>
  <si>
    <t>Planned 2019</t>
  </si>
  <si>
    <t>CBP Instructions</t>
  </si>
  <si>
    <t xml:space="preserve">Refer to NY's specific instructions for the "Unique BMP ID" field on the Jurisdiction Reference tab, starting on row 76. You may need to enter data on more than one row for certain types of BMPs. </t>
  </si>
  <si>
    <t xml:space="preserve">Example Units include ACRE, GALLONS, COUNT, SYSTEM, etc. </t>
  </si>
  <si>
    <t xml:space="preserve">Although this field is not required, any gaps in the historical data should be filled if they are known. </t>
  </si>
  <si>
    <t>Planned Future</t>
  </si>
  <si>
    <t>Expected to be installed after 7/1/19</t>
  </si>
  <si>
    <t>DOD BMP ID</t>
  </si>
  <si>
    <t>NY_FY17_1</t>
  </si>
  <si>
    <t>NY_FY17_2</t>
  </si>
  <si>
    <t>DOD BMP ID Change</t>
  </si>
  <si>
    <t>BMP Status Change</t>
  </si>
  <si>
    <t>Year Funded Change</t>
  </si>
  <si>
    <t>BMP Cost Change</t>
  </si>
  <si>
    <t>BMP UNIQUE ID Change</t>
  </si>
  <si>
    <t>SPECIFIC PRACTICE NAME Change</t>
  </si>
  <si>
    <t>DESCRIPTION OF PRACTICE Change</t>
  </si>
  <si>
    <t>BMP NAME Change</t>
  </si>
  <si>
    <t>MEASURE VALUE Change</t>
  </si>
  <si>
    <t>BMP CATEGORY Change</t>
  </si>
  <si>
    <t>FED STATE CODE Change</t>
  </si>
  <si>
    <t>OWNERSHIP Change</t>
  </si>
  <si>
    <t>RESPONSIBLE ENTITY Change</t>
  </si>
  <si>
    <t>RESPONSIBLE FOR MAINTENANCE Change</t>
  </si>
  <si>
    <t>IMPLEMENTATION DATE Change</t>
  </si>
  <si>
    <t>INSPECTION DATE Change</t>
  </si>
  <si>
    <t>INSPECTION STATUS Change</t>
  </si>
  <si>
    <t>MAINTENANCE DATE Change</t>
  </si>
  <si>
    <t>MAINTENANCE NEEDED Change</t>
  </si>
  <si>
    <t>SITE NAME Change</t>
  </si>
  <si>
    <t>SITE ADDRESS Change</t>
  </si>
  <si>
    <t>SITE CITY Change</t>
  </si>
  <si>
    <t>SITE ZIPCODE Change</t>
  </si>
  <si>
    <t>WITHIN CHESAPEAKE WATERSHED? Change</t>
  </si>
  <si>
    <t>IMPLEMENTATION QUALIFIER Change</t>
  </si>
  <si>
    <t>LATITUDE Change</t>
  </si>
  <si>
    <t>LONGITUDE Change</t>
  </si>
  <si>
    <t>COUNTY Change</t>
  </si>
  <si>
    <t>FIPS CODE Change</t>
  </si>
  <si>
    <t>HUC 8 Change</t>
  </si>
  <si>
    <t>HUC 10 Change</t>
  </si>
  <si>
    <t>HUC 12 Change</t>
  </si>
  <si>
    <t>STATE Change</t>
  </si>
  <si>
    <t>RECEIVING WATERBODY Change</t>
  </si>
  <si>
    <t>PERCENT IMPERVIOUS Change</t>
  </si>
  <si>
    <t>LOCATED IN MS4 PERMITTED AREA? Change</t>
  </si>
  <si>
    <t>PREVIOUS BMP Change</t>
  </si>
  <si>
    <t>TREATMENT CAPACITY Change</t>
  </si>
  <si>
    <t>HYDROLOGIC SOIL GROUP Change</t>
  </si>
  <si>
    <t>UNDERDRAIN (Y/N) Change</t>
  </si>
  <si>
    <t>SAND AND VEGETATION (Y/N) Change</t>
  </si>
  <si>
    <t>PRIOR LAND USE Change</t>
  </si>
  <si>
    <t>BMP USED FOR OFFSET OR MITIGATION FEE Change</t>
  </si>
  <si>
    <t>PERMIT ID Change</t>
  </si>
  <si>
    <t>PERCENT IMPLEMENT Change</t>
  </si>
  <si>
    <t>PERMIT APPROVAL DATE Change</t>
  </si>
  <si>
    <t>UPDATED DATE Change</t>
  </si>
  <si>
    <t>REINSPECTION DATE Change</t>
  </si>
  <si>
    <t>REINSPECTION STATUS Change</t>
  </si>
  <si>
    <t>NEIEN AGENCY CODE Change</t>
  </si>
  <si>
    <t>NEIEN AGENCY NAME Change</t>
  </si>
  <si>
    <t>Comments Change</t>
  </si>
  <si>
    <t>BMP STATUS2</t>
  </si>
  <si>
    <t>BMP STATUS Change3</t>
  </si>
  <si>
    <t>Changes</t>
  </si>
  <si>
    <t xml:space="preserve">3. In Columns E and F, populate the Unique BMP ID and the specific name of the practice. </t>
  </si>
  <si>
    <t xml:space="preserve">4. In Column G, provide any information that wasn’t captured by the template but may help identify or describe the BMP as a description. </t>
  </si>
  <si>
    <t xml:space="preserve">5. In Column H, select a BMP Name from the list provided. </t>
  </si>
  <si>
    <t>6. In Column I, enter the value of the measurement for the corresponding Unit listed at the end of the BMP Name.</t>
  </si>
  <si>
    <t>Pre-Phase 6 BMP Name</t>
  </si>
  <si>
    <t>PRE-PHASE 6 BMP NAME</t>
  </si>
  <si>
    <t>MKarpaitis@BrwnCald.com</t>
  </si>
  <si>
    <t>7. In Column J, select the BMP Category for the type of development or retrofit.</t>
  </si>
  <si>
    <t>Historical BMPs were assigned the site name of the MS4 permittee. Progress BMPs should select "99th RSC (NY)".</t>
  </si>
  <si>
    <t>17. Select the Pre-Phase 6 name of the BMP (Column AL), using the former naming convention, instead of the current naming code. If applicable, report the Treatment Capacity (Column AM).</t>
  </si>
  <si>
    <t xml:space="preserve">Although these fields are optional, any additional information can help receive more TMDL credit for each BMP. Provide as much information as possible for accurate reporting. </t>
  </si>
  <si>
    <t>BMP FUNCTIONING STATUS</t>
  </si>
  <si>
    <t>Inspection Criteria</t>
  </si>
  <si>
    <t>FY</t>
  </si>
  <si>
    <t>Endof FY</t>
  </si>
  <si>
    <t>Inspection Exp.</t>
  </si>
  <si>
    <t>Initial Inspection</t>
  </si>
  <si>
    <t>Upon completion, send the entire workbook to Michelle Karpaitis at</t>
  </si>
  <si>
    <t>1. Column B: Select the BMP Status as follows:
- Historical= Installed prior to 7/1/17.
- Progress= Installed between 7/1/17 and 6/30/18.
- Planned 2019= Expected to be installed between 7/1/18 and 6/30/19. 
- Planned 2020-2025= Expected to be installed between SY20 and SY25.
- Removed= Cancelled/Site redeveloped.</t>
  </si>
  <si>
    <t>SY18 New York BMP Datacall Instructions</t>
  </si>
  <si>
    <r>
      <t xml:space="preserve">BMP Records
</t>
    </r>
    <r>
      <rPr>
        <b/>
        <u/>
        <sz val="11"/>
        <color theme="1"/>
        <rFont val="Calibri"/>
        <family val="2"/>
      </rPr>
      <t>Progress BMPs</t>
    </r>
    <r>
      <rPr>
        <b/>
        <sz val="11"/>
        <color theme="1"/>
        <rFont val="Calibri"/>
        <family val="2"/>
      </rPr>
      <t xml:space="preserve"> - BMPs that were implemented and functioning between 7/1/2017 and 6/30/2018 (State Year (SY) 2018).  
</t>
    </r>
    <r>
      <rPr>
        <b/>
        <u/>
        <sz val="11"/>
        <color theme="1"/>
        <rFont val="Calibri"/>
        <family val="2"/>
      </rPr>
      <t>Planned BMPs</t>
    </r>
    <r>
      <rPr>
        <b/>
        <sz val="11"/>
        <color theme="1"/>
        <rFont val="Calibri"/>
        <family val="2"/>
      </rPr>
      <t xml:space="preserve"> - BMPs that are anticipated to be implemented between 7/1/2018 and 6/30/2025 (SY2019 - SY2025). 
</t>
    </r>
    <r>
      <rPr>
        <b/>
        <u/>
        <sz val="11"/>
        <color theme="1"/>
        <rFont val="Calibri"/>
        <family val="2"/>
      </rPr>
      <t xml:space="preserve">
Historical BMPS</t>
    </r>
    <r>
      <rPr>
        <b/>
        <sz val="11"/>
        <color theme="1"/>
        <rFont val="Calibri"/>
        <family val="2"/>
      </rPr>
      <t xml:space="preserve"> - BMPs that were implemented prior to 7/1/2017. This includes BMPs that were reported as "Progress" in last year's datacall. 
CLICK IN COLUMN HEADER FOR ADDITIONAL INSTRUCTIONS ABOUT THAT COLUMN
ALL CHANGED CELLS WILL HIGHLIGHT BLUE FOR ENHANCED TRACKING
</t>
    </r>
  </si>
  <si>
    <r>
      <t xml:space="preserve">This spreadsheet contains a template database for reporting and tracking urban best management practices (BMPs). The BMP template will help municipalities in the identification and regular reporting of practices that are implemented within city limits but have not historically been reported to the Chesapeake Bay Program to receive credit toward meeting the goals of the Chesapeake Bay nutrient and sediment total maximum daily loads (TMDLs).
The Urban BMP Data tab is where you will enter all BMP data. All other tabs in this Excel file contain information that will help you complete data entry.  </t>
    </r>
    <r>
      <rPr>
        <b/>
        <sz val="11"/>
        <color rgb="FF0070C0"/>
        <rFont val="Calibri"/>
        <family val="2"/>
        <scheme val="minor"/>
      </rPr>
      <t xml:space="preserve">
</t>
    </r>
  </si>
  <si>
    <t>Color Code Key</t>
  </si>
  <si>
    <t>Cells outlined in red are required.</t>
  </si>
  <si>
    <t>Red outlines will show individual cells that are required based on data entered.</t>
  </si>
  <si>
    <t>Blue cells have been modified.</t>
  </si>
  <si>
    <t>When a cell is changed or new input entered, it will highlight blue. Cells already highlighted in blue were changed by the DoD CBP prior to this datacall.</t>
  </si>
  <si>
    <t>Orange cells include assumptions made by the DoD CBP during conversion to the Phase 6 template.</t>
  </si>
  <si>
    <t>If data was assumed during the development of the BMP Crediting Report, the cell will be highlighted in orange.</t>
  </si>
  <si>
    <t>2. Columns C and D: Populate the federal Fiscal Year the BMP/project was funded and the actual or estimated cost of the BMP.</t>
  </si>
  <si>
    <t>Gold Columns are required, or conditionally required for CBP Reporting.</t>
  </si>
  <si>
    <t>Provide latitude and longitude to four decimal places; preferred by the DoD CBP. Latitude and Longitude can be estimated using Google Maps by right-clicking on a location and selecting "What's here?".</t>
  </si>
  <si>
    <t>BMPs that do not have this information will be outlined in red. COST DATA IS REQUIRED FOR REPORTING - PLEASE ESTIMATE IF NOT KNOWN.  DoD is being assessed based on the cost of BMPs implemented in 2017 and 2018. If cost is not known or to estimate the cost, refer to the Capital cost by BMP type provided in the NY Cost Profile available from the CAST website at this link:</t>
  </si>
  <si>
    <t xml:space="preserve">9. Columns P, Q, and R: Enter the date the practice was implemented, then the date it was inspected and the status of that inspection. </t>
  </si>
  <si>
    <t xml:space="preserve">10. Enter the date the practice was last maintained in Column S, and indicate if maintenance is required for the BMP in Column T. </t>
  </si>
  <si>
    <t xml:space="preserve">11. In Column U, select the Site or Facility name where the BMP is located. </t>
  </si>
  <si>
    <t xml:space="preserve">12. Columns V, W, and X: Enter the approximate Address, City, and Zip of the BMP. </t>
  </si>
  <si>
    <t xml:space="preserve">13. In Column Y, select Yes or No if the BMP is located within the Chesapeake Bay (CB) Watershed, then select from the list of implementation qualifiers in Column Z. </t>
  </si>
  <si>
    <t>14. Enter either (1) both Latitude and Longitude (Columns AA and AB; preferred by DoD CBP), or (2) HUC 12 code (Column AG) where the BMP is located, then select the County (Column AC).</t>
  </si>
  <si>
    <t xml:space="preserve">16. Select the Hydrologic Soil Group (Column AN) from the list, then indicate whether the BMP includes an underdrain (Column AO), and/or has sand and vegetation treatment (Column AP). Then select the Prior Land Use (Column AQ), if known. </t>
  </si>
  <si>
    <t xml:space="preserve">17. Indicate if the BMP is used for an offset or mitigation fee (Column AR), populate the Permit ID (Column AS) then populate the Percent Implemented (Column AT). </t>
  </si>
  <si>
    <t xml:space="preserve">18. Populate the date the BMP Permit was approved (Column AU), the date the BMP record was last updated (Column AV), the date the BMP was reinspected (Column AW), and the status of the reinspection (Column AX). </t>
  </si>
  <si>
    <t>19. Provide any comments or questions in Column BA to facilitate review of the BMP record.</t>
  </si>
  <si>
    <t xml:space="preserve">Gold Columns are required; red outlines will show individual cells that are required based on data entered. </t>
  </si>
  <si>
    <t xml:space="preserve">Be sure to follow guidelines for BMP Status. </t>
  </si>
  <si>
    <t xml:space="preserve">Cells highlighted in yellow indicate the Built Date does not correspond to the BMP Status selected. </t>
  </si>
  <si>
    <t>15. Populate the Name of the Receiving Waterbody (Column AI) and the percent of the BMP's drainage area that is impervious (Column AJ). Then, select if its location is within an MS4 permitted area (Column AK).</t>
  </si>
  <si>
    <t>New York Cost Profile</t>
  </si>
  <si>
    <r>
      <t xml:space="preserve">BMPs with a status of Planned or Delayed are included. Note that some planned and progress BMPs were extracted from the SY17 P&amp;I datacall. Review and revise to indicate the current status, if necessary. BMPs with a prior status of Planned 2018 were converted to Progress for this year's datacall. Please confirm the status of the BMP.
For new Planned BMPs (SY19-SY25), select the Status that indicates which State Year the project is planned.           
For new Progress BMPs not listed, select Progress and follow remaining steps.  
</t>
    </r>
    <r>
      <rPr>
        <b/>
        <sz val="11"/>
        <rFont val="Calibri"/>
        <family val="2"/>
      </rPr>
      <t xml:space="preserve">This column must be filled out first for new records; it formats the row and activates the pick lists. </t>
    </r>
  </si>
  <si>
    <t>Implementation date is date BMP is in place and functioning.
Note that inspection and maintenance information in Columns Q and R is required if the cell is outlined in red. If the cell is outlined in red, the BMP will exceed the CBP-defined credit duration before the SY19 datacall and lose credit in the Bay Model. Note that the credit duration, date installed, and/or the previous inspection date are used to determine if an inspection date is needed.</t>
  </si>
  <si>
    <t>If the BMP record was updated during this datacall, enter the date you made the change in column AV. 
Note that inspection and maintenance information in Columns AW and AX is required if the cell is outlined in red. If the cell is outlined in red, the BMP will exceed the CBP-defined credit duration before the SY19 datacall and lose credit in the Bay Model. Note that the credit duration, date installed, and/or the previous inspection date are used to determine if an inspection date is needed.</t>
  </si>
  <si>
    <t>Jurisdiction Reference</t>
  </si>
  <si>
    <t xml:space="preserve">8. Select the BMP Functioning Status of the BMP in Column O. </t>
  </si>
  <si>
    <t>For the full list of status codes and descriptions, refer to the list of BMP Status Codes on the Static Lookups 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</si>
</sst>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000000000"/>
    <numFmt numFmtId="165" formatCode="mm/dd/yy;@"/>
    <numFmt numFmtId="166" formatCode="&quot;$&quot;#,##0.00"/>
    <numFmt numFmtId="167" formatCode="0.0"/>
  </numFmts>
  <fonts count="27" x14ac:knownFonts="1">
    <font>
      <sz val="11"/>
      <color theme="1"/>
      <name val="Calibri"/>
      <family val="2"/>
      <scheme val="minor"/>
    </font>
    <font>
      <b/>
      <sz val="11"/>
      <color theme="0"/>
      <name val="Calibri"/>
      <family val="2"/>
      <scheme val="minor"/>
    </font>
    <font>
      <b/>
      <sz val="11"/>
      <color theme="1"/>
      <name val="Calibri"/>
      <family val="2"/>
      <scheme val="minor"/>
    </font>
    <font>
      <b/>
      <sz val="11"/>
      <name val="Calibri"/>
      <family val="2"/>
      <scheme val="minor"/>
    </font>
    <font>
      <b/>
      <sz val="11"/>
      <color rgb="FF0070C0"/>
      <name val="Calibri"/>
      <family val="2"/>
      <scheme val="minor"/>
    </font>
    <font>
      <b/>
      <sz val="9"/>
      <color theme="1"/>
      <name val="Calibri"/>
      <family val="2"/>
      <scheme val="minor"/>
    </font>
    <font>
      <sz val="10"/>
      <name val="Calibri"/>
      <family val="2"/>
      <scheme val="minor"/>
    </font>
    <font>
      <sz val="10"/>
      <color theme="1"/>
      <name val="Calibri"/>
      <family val="2"/>
      <scheme val="minor"/>
    </font>
    <font>
      <b/>
      <sz val="16"/>
      <color theme="6" tint="-0.499984740745262"/>
      <name val="Calibri"/>
      <family val="2"/>
      <scheme val="minor"/>
    </font>
    <font>
      <b/>
      <sz val="10"/>
      <color theme="1"/>
      <name val="Arial"/>
      <family val="2"/>
    </font>
    <font>
      <sz val="10"/>
      <color theme="1"/>
      <name val="Arial"/>
      <family val="2"/>
    </font>
    <font>
      <sz val="11"/>
      <name val="Calibri"/>
      <family val="2"/>
      <scheme val="minor"/>
    </font>
    <font>
      <sz val="10"/>
      <color indexed="8"/>
      <name val="Arial"/>
      <family val="2"/>
    </font>
    <font>
      <i/>
      <sz val="10"/>
      <color theme="1"/>
      <name val="Arial"/>
      <family val="2"/>
    </font>
    <font>
      <sz val="11"/>
      <color rgb="FF3F3F76"/>
      <name val="Calibri"/>
      <family val="2"/>
      <scheme val="minor"/>
    </font>
    <font>
      <u/>
      <sz val="11"/>
      <color theme="10"/>
      <name val="Calibri"/>
      <family val="2"/>
      <scheme val="minor"/>
    </font>
    <font>
      <b/>
      <sz val="11"/>
      <color rgb="FF3F3F76"/>
      <name val="Calibri"/>
      <family val="2"/>
      <scheme val="minor"/>
    </font>
    <font>
      <b/>
      <sz val="16"/>
      <color rgb="FF000000"/>
      <name val="Calibri"/>
      <family val="2"/>
    </font>
    <font>
      <b/>
      <sz val="11"/>
      <color rgb="FF000000"/>
      <name val="Calibri"/>
      <family val="2"/>
    </font>
    <font>
      <sz val="11"/>
      <color theme="1"/>
      <name val="Calibri"/>
      <family val="2"/>
    </font>
    <font>
      <b/>
      <sz val="11"/>
      <color theme="1"/>
      <name val="Calibri"/>
      <family val="2"/>
    </font>
    <font>
      <sz val="11"/>
      <name val="Calibri"/>
      <family val="2"/>
    </font>
    <font>
      <b/>
      <sz val="11"/>
      <color theme="0"/>
      <name val="Calibri"/>
      <family val="2"/>
    </font>
    <font>
      <sz val="11"/>
      <color theme="0"/>
      <name val="Calibri"/>
      <family val="2"/>
    </font>
    <font>
      <b/>
      <u/>
      <sz val="11"/>
      <color theme="1"/>
      <name val="Calibri"/>
      <family val="2"/>
    </font>
    <font>
      <sz val="11"/>
      <color theme="1"/>
      <name val="Calibri"/>
      <family val="2"/>
      <scheme val="minor"/>
    </font>
    <font>
      <b/>
      <sz val="11"/>
      <name val="Calibri"/>
      <family val="2"/>
    </font>
  </fonts>
  <fills count="22">
    <fill>
      <patternFill patternType="none"/>
    </fill>
    <fill>
      <patternFill patternType="gray125"/>
    </fill>
    <fill>
      <patternFill patternType="solid">
        <fgColor rgb="FFA5A5A5"/>
      </patternFill>
    </fill>
    <fill>
      <patternFill patternType="solid">
        <fgColor theme="0" tint="-0.14999847407452621"/>
        <bgColor indexed="64"/>
      </patternFill>
    </fill>
    <fill>
      <patternFill patternType="solid">
        <fgColor theme="0"/>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rgb="FFDBE5F1"/>
        <bgColor indexed="64"/>
      </patternFill>
    </fill>
    <fill>
      <patternFill patternType="solid">
        <fgColor rgb="FFFFCC99"/>
      </patternFill>
    </fill>
    <fill>
      <patternFill patternType="solid">
        <fgColor rgb="FFFFC000"/>
        <bgColor indexed="64"/>
      </patternFill>
    </fill>
    <fill>
      <patternFill patternType="solid">
        <fgColor theme="0" tint="-0.249977111117893"/>
        <bgColor indexed="64"/>
      </patternFill>
    </fill>
    <fill>
      <patternFill patternType="solid">
        <fgColor theme="7"/>
        <bgColor indexed="64"/>
      </patternFill>
    </fill>
    <fill>
      <patternFill patternType="solid">
        <fgColor theme="1"/>
        <bgColor indexed="64"/>
      </patternFill>
    </fill>
    <fill>
      <patternFill patternType="solid">
        <fgColor rgb="FFFFC000"/>
        <bgColor rgb="FF000000"/>
      </patternFill>
    </fill>
    <fill>
      <patternFill patternType="solid">
        <fgColor rgb="FFAEAAAA"/>
        <bgColor rgb="FF000000"/>
      </patternFill>
    </fill>
    <fill>
      <patternFill patternType="solid">
        <fgColor rgb="FF8EA9DB"/>
        <bgColor rgb="FF000000"/>
      </patternFill>
    </fill>
    <fill>
      <patternFill patternType="solid">
        <fgColor rgb="FF000000"/>
        <bgColor rgb="FF000000"/>
      </patternFill>
    </fill>
    <fill>
      <patternFill patternType="solid">
        <fgColor rgb="FFA9D08E"/>
        <bgColor rgb="FF000000"/>
      </patternFill>
    </fill>
    <fill>
      <patternFill patternType="solid">
        <fgColor rgb="FFD9D9D9"/>
        <bgColor rgb="FF000000"/>
      </patternFill>
    </fill>
    <fill>
      <patternFill patternType="solid">
        <fgColor theme="8" tint="0.59999389629810485"/>
        <bgColor indexed="64"/>
      </patternFill>
    </fill>
    <fill>
      <patternFill patternType="solid">
        <fgColor theme="5" tint="0.39997558519241921"/>
        <bgColor indexed="64"/>
      </patternFill>
    </fill>
    <fill>
      <patternFill patternType="solid">
        <fgColor rgb="FFFFFF00"/>
        <bgColor indexed="64"/>
      </patternFill>
    </fill>
  </fills>
  <borders count="35">
    <border>
      <left/>
      <right/>
      <top/>
      <bottom/>
      <diagonal/>
    </border>
    <border>
      <left style="double">
        <color rgb="FF3F3F3F"/>
      </left>
      <right style="double">
        <color rgb="FF3F3F3F"/>
      </right>
      <top style="double">
        <color rgb="FF3F3F3F"/>
      </top>
      <bottom style="double">
        <color rgb="FF3F3F3F"/>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bottom/>
      <diagonal/>
    </border>
    <border>
      <left style="thin">
        <color rgb="FF7F7F7F"/>
      </left>
      <right style="thin">
        <color rgb="FF7F7F7F"/>
      </right>
      <top style="thin">
        <color rgb="FF7F7F7F"/>
      </top>
      <bottom style="thin">
        <color rgb="FF7F7F7F"/>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thin">
        <color rgb="FFFF0000"/>
      </left>
      <right style="medium">
        <color indexed="64"/>
      </right>
      <top style="thin">
        <color indexed="64"/>
      </top>
      <bottom style="thin">
        <color indexed="64"/>
      </bottom>
      <diagonal/>
    </border>
    <border>
      <left style="thin">
        <color indexed="64"/>
      </left>
      <right/>
      <top/>
      <bottom style="thin">
        <color indexed="64"/>
      </bottom>
      <diagonal/>
    </border>
    <border>
      <left style="thin">
        <color rgb="FFFF0000"/>
      </left>
      <right style="thin">
        <color rgb="FFFF0000"/>
      </right>
      <top style="thin">
        <color rgb="FFFF0000"/>
      </top>
      <bottom style="thin">
        <color rgb="FFFF0000"/>
      </bottom>
      <diagonal/>
    </border>
    <border>
      <left style="thin">
        <color indexed="64"/>
      </left>
      <right style="thin">
        <color indexed="64"/>
      </right>
      <top style="thin">
        <color rgb="FFFF0000"/>
      </top>
      <bottom style="thin">
        <color indexed="64"/>
      </bottom>
      <diagonal/>
    </border>
  </borders>
  <cellStyleXfs count="6">
    <xf numFmtId="0" fontId="0" fillId="0" borderId="0"/>
    <xf numFmtId="0" fontId="1" fillId="2" borderId="1" applyNumberFormat="0" applyAlignment="0" applyProtection="0"/>
    <xf numFmtId="0" fontId="12" fillId="0" borderId="0">
      <alignment vertical="top"/>
    </xf>
    <xf numFmtId="0" fontId="14" fillId="8" borderId="8" applyNumberFormat="0" applyAlignment="0" applyProtection="0"/>
    <xf numFmtId="0" fontId="15" fillId="0" borderId="0" applyNumberFormat="0" applyFill="0" applyBorder="0" applyAlignment="0" applyProtection="0"/>
    <xf numFmtId="9" fontId="25" fillId="0" borderId="0" applyFont="0" applyFill="0" applyBorder="0" applyAlignment="0" applyProtection="0"/>
  </cellStyleXfs>
  <cellXfs count="136">
    <xf numFmtId="0" fontId="0" fillId="0" borderId="0" xfId="0"/>
    <xf numFmtId="0" fontId="9" fillId="7" borderId="3" xfId="0" applyFont="1" applyFill="1" applyBorder="1" applyAlignment="1">
      <alignment vertical="center"/>
    </xf>
    <xf numFmtId="0" fontId="10" fillId="7" borderId="6" xfId="0" applyFont="1" applyFill="1" applyBorder="1" applyAlignment="1">
      <alignment vertical="center"/>
    </xf>
    <xf numFmtId="0" fontId="10" fillId="0" borderId="0" xfId="0" applyFont="1" applyFill="1" applyBorder="1" applyAlignment="1">
      <alignment vertical="center"/>
    </xf>
    <xf numFmtId="0" fontId="0" fillId="0" borderId="0" xfId="0" applyFill="1" applyProtection="1">
      <protection locked="0"/>
    </xf>
    <xf numFmtId="0" fontId="0" fillId="0" borderId="0" xfId="0" applyProtection="1">
      <protection locked="0"/>
    </xf>
    <xf numFmtId="0" fontId="2" fillId="0" borderId="0" xfId="0" applyFont="1" applyFill="1" applyProtection="1">
      <protection locked="0"/>
    </xf>
    <xf numFmtId="0" fontId="2" fillId="0" borderId="0" xfId="0" applyFont="1" applyProtection="1">
      <protection locked="0"/>
    </xf>
    <xf numFmtId="0" fontId="0" fillId="0" borderId="0" xfId="0" applyFill="1" applyProtection="1"/>
    <xf numFmtId="0" fontId="11" fillId="0" borderId="0" xfId="0" applyFont="1" applyFill="1" applyProtection="1"/>
    <xf numFmtId="0" fontId="0" fillId="0" borderId="0" xfId="0" applyProtection="1"/>
    <xf numFmtId="0" fontId="2" fillId="4" borderId="0" xfId="0" applyFont="1" applyFill="1" applyProtection="1">
      <protection locked="0"/>
    </xf>
    <xf numFmtId="0" fontId="0" fillId="4" borderId="0" xfId="0" applyFill="1" applyProtection="1">
      <protection locked="0"/>
    </xf>
    <xf numFmtId="0" fontId="3" fillId="3" borderId="2" xfId="1" applyFont="1" applyFill="1" applyBorder="1" applyAlignment="1" applyProtection="1">
      <alignment horizontal="center" vertical="center"/>
      <protection locked="0"/>
    </xf>
    <xf numFmtId="0" fontId="2" fillId="3" borderId="2" xfId="0" applyFont="1" applyFill="1" applyBorder="1" applyAlignment="1" applyProtection="1">
      <alignment horizontal="center" vertical="center"/>
      <protection locked="0"/>
    </xf>
    <xf numFmtId="0" fontId="2" fillId="3" borderId="2" xfId="0" applyFont="1" applyFill="1" applyBorder="1" applyAlignment="1" applyProtection="1">
      <alignment horizontal="center" vertical="center" wrapText="1"/>
      <protection locked="0"/>
    </xf>
    <xf numFmtId="0" fontId="6" fillId="0" borderId="0" xfId="0" applyFont="1" applyFill="1" applyBorder="1" applyAlignment="1" applyProtection="1">
      <alignment horizontal="center" vertical="center"/>
      <protection locked="0"/>
    </xf>
    <xf numFmtId="0" fontId="3" fillId="3" borderId="2" xfId="1" applyFont="1" applyFill="1" applyBorder="1" applyAlignment="1" applyProtection="1">
      <alignment horizontal="center" vertical="center"/>
    </xf>
    <xf numFmtId="0" fontId="6" fillId="5" borderId="2" xfId="0" applyFont="1" applyFill="1" applyBorder="1" applyAlignment="1" applyProtection="1">
      <alignment horizontal="center" vertical="center"/>
    </xf>
    <xf numFmtId="0" fontId="6" fillId="5" borderId="2" xfId="0" applyFont="1" applyFill="1" applyBorder="1" applyAlignment="1" applyProtection="1">
      <alignment vertical="center"/>
    </xf>
    <xf numFmtId="0" fontId="7" fillId="5" borderId="2" xfId="0" applyFont="1" applyFill="1" applyBorder="1" applyAlignment="1" applyProtection="1">
      <alignment horizontal="left" vertical="center"/>
    </xf>
    <xf numFmtId="0" fontId="7" fillId="5" borderId="2" xfId="0" applyFont="1" applyFill="1" applyBorder="1" applyAlignment="1" applyProtection="1">
      <alignment wrapText="1"/>
    </xf>
    <xf numFmtId="0" fontId="6" fillId="5" borderId="2" xfId="0" applyFont="1" applyFill="1" applyBorder="1" applyProtection="1"/>
    <xf numFmtId="0" fontId="3" fillId="3" borderId="2" xfId="1" applyFont="1" applyFill="1" applyBorder="1" applyAlignment="1" applyProtection="1">
      <alignment horizontal="center" vertical="center" wrapText="1"/>
    </xf>
    <xf numFmtId="0" fontId="6" fillId="5" borderId="7" xfId="0" applyFont="1" applyFill="1" applyBorder="1" applyAlignment="1" applyProtection="1">
      <alignment horizontal="center" vertical="center"/>
    </xf>
    <xf numFmtId="164" fontId="0" fillId="0" borderId="0" xfId="0" applyNumberFormat="1"/>
    <xf numFmtId="14" fontId="0" fillId="0" borderId="0" xfId="0" applyNumberFormat="1"/>
    <xf numFmtId="0" fontId="3" fillId="9" borderId="2" xfId="0" applyFont="1" applyFill="1" applyBorder="1" applyAlignment="1">
      <alignment horizontal="center" vertical="center" wrapText="1"/>
    </xf>
    <xf numFmtId="0" fontId="3" fillId="4" borderId="2" xfId="0" applyFont="1" applyFill="1" applyBorder="1" applyAlignment="1">
      <alignment horizontal="center" vertical="center" wrapText="1"/>
    </xf>
    <xf numFmtId="49" fontId="3" fillId="4" borderId="2" xfId="0" applyNumberFormat="1" applyFont="1" applyFill="1" applyBorder="1" applyAlignment="1">
      <alignment horizontal="center" vertical="center" wrapText="1"/>
    </xf>
    <xf numFmtId="14" fontId="3" fillId="9" borderId="2" xfId="0" applyNumberFormat="1" applyFont="1" applyFill="1" applyBorder="1" applyAlignment="1">
      <alignment horizontal="center" vertical="center" wrapText="1"/>
    </xf>
    <xf numFmtId="14" fontId="3" fillId="4" borderId="2" xfId="0" applyNumberFormat="1" applyFont="1" applyFill="1" applyBorder="1" applyAlignment="1">
      <alignment horizontal="center" vertical="center" wrapText="1"/>
    </xf>
    <xf numFmtId="0" fontId="2" fillId="10" borderId="2" xfId="0" applyFont="1" applyFill="1" applyBorder="1"/>
    <xf numFmtId="0" fontId="16" fillId="11" borderId="2" xfId="3" applyFont="1" applyFill="1" applyBorder="1" applyAlignment="1"/>
    <xf numFmtId="0" fontId="0" fillId="0" borderId="2" xfId="0" applyBorder="1"/>
    <xf numFmtId="14" fontId="0" fillId="0" borderId="2" xfId="0" applyNumberFormat="1" applyBorder="1"/>
    <xf numFmtId="1" fontId="0" fillId="0" borderId="2" xfId="0" applyNumberFormat="1" applyFill="1" applyBorder="1"/>
    <xf numFmtId="0" fontId="2" fillId="10" borderId="2" xfId="0" applyFont="1" applyFill="1" applyBorder="1" applyAlignment="1"/>
    <xf numFmtId="0" fontId="0" fillId="4" borderId="2" xfId="0" applyFill="1" applyBorder="1"/>
    <xf numFmtId="0" fontId="0" fillId="4" borderId="2" xfId="0" applyFill="1" applyBorder="1" applyAlignment="1"/>
    <xf numFmtId="49" fontId="3" fillId="9" borderId="2" xfId="0" applyNumberFormat="1" applyFont="1" applyFill="1" applyBorder="1" applyAlignment="1">
      <alignment horizontal="center" vertical="center" wrapText="1"/>
    </xf>
    <xf numFmtId="49" fontId="0" fillId="0" borderId="0" xfId="0" applyNumberFormat="1"/>
    <xf numFmtId="10" fontId="3" fillId="4" borderId="2" xfId="0" applyNumberFormat="1" applyFont="1" applyFill="1" applyBorder="1" applyAlignment="1">
      <alignment horizontal="center" vertical="center" wrapText="1"/>
    </xf>
    <xf numFmtId="10" fontId="0" fillId="0" borderId="0" xfId="0" applyNumberFormat="1"/>
    <xf numFmtId="0" fontId="18" fillId="14" borderId="12" xfId="0" applyFont="1" applyFill="1" applyBorder="1" applyAlignment="1">
      <alignment horizontal="left" vertical="top" wrapText="1"/>
    </xf>
    <xf numFmtId="0" fontId="18" fillId="14" borderId="2" xfId="0" applyFont="1" applyFill="1" applyBorder="1" applyAlignment="1">
      <alignment horizontal="left" vertical="top" wrapText="1"/>
    </xf>
    <xf numFmtId="0" fontId="18" fillId="14" borderId="13" xfId="0" applyFont="1" applyFill="1" applyBorder="1" applyAlignment="1">
      <alignment horizontal="left" vertical="top" wrapText="1"/>
    </xf>
    <xf numFmtId="0" fontId="19" fillId="0" borderId="2" xfId="0" applyFont="1" applyFill="1" applyBorder="1" applyAlignment="1">
      <alignment vertical="top" wrapText="1"/>
    </xf>
    <xf numFmtId="0" fontId="19" fillId="0" borderId="13" xfId="0" applyFont="1" applyFill="1" applyBorder="1" applyAlignment="1">
      <alignment horizontal="left" vertical="top" wrapText="1"/>
    </xf>
    <xf numFmtId="0" fontId="18" fillId="16" borderId="12" xfId="0" applyFont="1" applyFill="1" applyBorder="1" applyAlignment="1">
      <alignment vertical="top" wrapText="1"/>
    </xf>
    <xf numFmtId="0" fontId="19" fillId="16" borderId="2" xfId="0" applyFont="1" applyFill="1" applyBorder="1" applyAlignment="1">
      <alignment vertical="top" wrapText="1"/>
    </xf>
    <xf numFmtId="0" fontId="19" fillId="16" borderId="13" xfId="0" applyFont="1" applyFill="1" applyBorder="1" applyAlignment="1">
      <alignment vertical="top" wrapText="1"/>
    </xf>
    <xf numFmtId="0" fontId="19" fillId="0" borderId="2" xfId="0" applyFont="1" applyFill="1" applyBorder="1" applyAlignment="1">
      <alignment horizontal="left" vertical="top" wrapText="1"/>
    </xf>
    <xf numFmtId="0" fontId="19" fillId="0" borderId="15" xfId="0" applyFont="1" applyFill="1" applyBorder="1" applyAlignment="1">
      <alignment horizontal="left" vertical="top" wrapText="1"/>
    </xf>
    <xf numFmtId="0" fontId="0" fillId="0" borderId="0" xfId="0" applyAlignment="1">
      <alignment wrapText="1"/>
    </xf>
    <xf numFmtId="1" fontId="0" fillId="0" borderId="0" xfId="0" applyNumberFormat="1" applyBorder="1" applyProtection="1">
      <protection locked="0"/>
    </xf>
    <xf numFmtId="166" fontId="0" fillId="0" borderId="0" xfId="0" applyNumberFormat="1" applyBorder="1" applyProtection="1">
      <protection locked="0"/>
    </xf>
    <xf numFmtId="49" fontId="0" fillId="0" borderId="0" xfId="0" applyNumberFormat="1" applyBorder="1" applyProtection="1">
      <protection locked="0"/>
    </xf>
    <xf numFmtId="0" fontId="0" fillId="0" borderId="0" xfId="0" applyFill="1" applyAlignment="1">
      <alignment wrapText="1"/>
    </xf>
    <xf numFmtId="0" fontId="10" fillId="7" borderId="4" xfId="0" applyFont="1" applyFill="1" applyBorder="1" applyAlignment="1">
      <alignment vertical="center" wrapText="1"/>
    </xf>
    <xf numFmtId="0" fontId="10" fillId="7" borderId="5" xfId="0" applyFont="1" applyFill="1" applyBorder="1" applyAlignment="1">
      <alignment vertical="center" wrapText="1"/>
    </xf>
    <xf numFmtId="0" fontId="9" fillId="7" borderId="4" xfId="0" applyFont="1" applyFill="1" applyBorder="1" applyAlignment="1">
      <alignment vertical="center" wrapText="1"/>
    </xf>
    <xf numFmtId="0" fontId="19" fillId="9" borderId="2" xfId="0" applyFont="1" applyFill="1" applyBorder="1" applyAlignment="1">
      <alignment vertical="top" wrapText="1"/>
    </xf>
    <xf numFmtId="0" fontId="21" fillId="0" borderId="2" xfId="0" applyFont="1" applyFill="1" applyBorder="1" applyAlignment="1">
      <alignment horizontal="left" vertical="top" wrapText="1"/>
    </xf>
    <xf numFmtId="166" fontId="3" fillId="9" borderId="2" xfId="0" applyNumberFormat="1" applyFont="1" applyFill="1" applyBorder="1" applyAlignment="1">
      <alignment horizontal="center" vertical="center" wrapText="1"/>
    </xf>
    <xf numFmtId="166" fontId="0" fillId="0" borderId="0" xfId="0" applyNumberFormat="1"/>
    <xf numFmtId="167" fontId="3" fillId="9" borderId="2" xfId="0" applyNumberFormat="1" applyFont="1" applyFill="1" applyBorder="1" applyAlignment="1">
      <alignment horizontal="center" vertical="center" wrapText="1"/>
    </xf>
    <xf numFmtId="167" fontId="0" fillId="0" borderId="0" xfId="0" applyNumberFormat="1" applyBorder="1" applyProtection="1">
      <protection locked="0"/>
    </xf>
    <xf numFmtId="167" fontId="0" fillId="0" borderId="0" xfId="0" applyNumberFormat="1"/>
    <xf numFmtId="1" fontId="3" fillId="9" borderId="2" xfId="0" applyNumberFormat="1" applyFont="1" applyFill="1" applyBorder="1" applyAlignment="1">
      <alignment horizontal="center" vertical="center" wrapText="1"/>
    </xf>
    <xf numFmtId="1" fontId="0" fillId="0" borderId="0" xfId="0" applyNumberFormat="1"/>
    <xf numFmtId="14" fontId="0" fillId="0" borderId="0" xfId="0" applyNumberFormat="1" applyBorder="1" applyProtection="1">
      <protection locked="0"/>
    </xf>
    <xf numFmtId="0" fontId="19" fillId="0" borderId="26" xfId="0" applyFont="1" applyFill="1" applyBorder="1" applyAlignment="1">
      <alignment horizontal="left" vertical="center" wrapText="1"/>
    </xf>
    <xf numFmtId="0" fontId="19" fillId="4" borderId="20" xfId="0" applyFont="1" applyFill="1" applyBorder="1" applyAlignment="1">
      <alignment vertical="top" wrapText="1"/>
    </xf>
    <xf numFmtId="0" fontId="15" fillId="4" borderId="21" xfId="4" applyFill="1" applyBorder="1" applyAlignment="1">
      <alignment vertical="top" wrapText="1"/>
    </xf>
    <xf numFmtId="0" fontId="0" fillId="0" borderId="0" xfId="0"/>
    <xf numFmtId="49" fontId="1" fillId="12" borderId="2" xfId="0" applyNumberFormat="1" applyFont="1" applyFill="1" applyBorder="1" applyAlignment="1">
      <alignment horizontal="center" vertical="center" wrapText="1"/>
    </xf>
    <xf numFmtId="49" fontId="0" fillId="0" borderId="0" xfId="0" applyNumberFormat="1"/>
    <xf numFmtId="0" fontId="19" fillId="0" borderId="13" xfId="0" applyFont="1" applyFill="1" applyBorder="1" applyAlignment="1">
      <alignment vertical="top" wrapText="1"/>
    </xf>
    <xf numFmtId="0" fontId="19" fillId="0" borderId="13" xfId="0" applyFont="1" applyFill="1" applyBorder="1" applyAlignment="1">
      <alignment horizontal="left" vertical="top" wrapText="1"/>
    </xf>
    <xf numFmtId="0" fontId="19" fillId="0" borderId="2" xfId="0" applyFont="1" applyFill="1" applyBorder="1" applyAlignment="1">
      <alignment horizontal="left" vertical="top" wrapText="1"/>
    </xf>
    <xf numFmtId="0" fontId="15" fillId="4" borderId="21" xfId="4" applyFill="1" applyBorder="1" applyAlignment="1">
      <alignment horizontal="left" vertical="top" wrapText="1"/>
    </xf>
    <xf numFmtId="0" fontId="21" fillId="0" borderId="13" xfId="0" applyFont="1" applyFill="1" applyBorder="1" applyAlignment="1">
      <alignment horizontal="left" vertical="top" wrapText="1"/>
    </xf>
    <xf numFmtId="0" fontId="19" fillId="0" borderId="18" xfId="0" applyFont="1" applyFill="1" applyBorder="1" applyAlignment="1">
      <alignment horizontal="left" vertical="top" wrapText="1"/>
    </xf>
    <xf numFmtId="49" fontId="1" fillId="12" borderId="19" xfId="0" applyNumberFormat="1" applyFont="1" applyFill="1" applyBorder="1" applyAlignment="1">
      <alignment horizontal="center" vertical="center" wrapText="1"/>
    </xf>
    <xf numFmtId="0" fontId="3" fillId="9" borderId="19" xfId="0" applyFont="1" applyFill="1" applyBorder="1" applyAlignment="1">
      <alignment horizontal="center" vertical="center" wrapText="1"/>
    </xf>
    <xf numFmtId="1" fontId="3" fillId="9" borderId="19" xfId="0" applyNumberFormat="1" applyFont="1" applyFill="1" applyBorder="1" applyAlignment="1">
      <alignment horizontal="center" vertical="center" wrapText="1"/>
    </xf>
    <xf numFmtId="166" fontId="3" fillId="9" borderId="19" xfId="0" applyNumberFormat="1" applyFont="1" applyFill="1" applyBorder="1" applyAlignment="1">
      <alignment horizontal="center" vertical="center" wrapText="1"/>
    </xf>
    <xf numFmtId="0" fontId="3" fillId="4" borderId="19" xfId="0" applyFont="1" applyFill="1" applyBorder="1" applyAlignment="1">
      <alignment horizontal="center" vertical="center" wrapText="1"/>
    </xf>
    <xf numFmtId="167" fontId="3" fillId="9" borderId="19" xfId="0" applyNumberFormat="1" applyFont="1" applyFill="1" applyBorder="1" applyAlignment="1">
      <alignment horizontal="center" vertical="center" wrapText="1"/>
    </xf>
    <xf numFmtId="14" fontId="3" fillId="9" borderId="19" xfId="0" applyNumberFormat="1" applyFont="1" applyFill="1" applyBorder="1" applyAlignment="1">
      <alignment horizontal="center" vertical="center" wrapText="1"/>
    </xf>
    <xf numFmtId="14" fontId="3" fillId="4" borderId="19" xfId="0" applyNumberFormat="1" applyFont="1" applyFill="1" applyBorder="1" applyAlignment="1">
      <alignment horizontal="center" vertical="center" wrapText="1"/>
    </xf>
    <xf numFmtId="49" fontId="3" fillId="9" borderId="19" xfId="0" applyNumberFormat="1" applyFont="1" applyFill="1" applyBorder="1" applyAlignment="1">
      <alignment horizontal="center" vertical="center" wrapText="1"/>
    </xf>
    <xf numFmtId="49" fontId="3" fillId="4" borderId="19" xfId="0" applyNumberFormat="1" applyFont="1" applyFill="1" applyBorder="1" applyAlignment="1">
      <alignment horizontal="center" vertical="center" wrapText="1"/>
    </xf>
    <xf numFmtId="10" fontId="3" fillId="4" borderId="19" xfId="0" applyNumberFormat="1" applyFont="1" applyFill="1" applyBorder="1" applyAlignment="1">
      <alignment horizontal="center" vertical="center" wrapText="1"/>
    </xf>
    <xf numFmtId="0" fontId="21" fillId="0" borderId="19" xfId="0" applyFont="1" applyFill="1" applyBorder="1" applyAlignment="1">
      <alignment horizontal="left" vertical="top" wrapText="1"/>
    </xf>
    <xf numFmtId="0" fontId="15" fillId="0" borderId="21" xfId="4" applyFill="1" applyBorder="1" applyAlignment="1">
      <alignment horizontal="left" vertical="top" wrapText="1"/>
    </xf>
    <xf numFmtId="0" fontId="0" fillId="0" borderId="2" xfId="0" applyFill="1" applyBorder="1"/>
    <xf numFmtId="0" fontId="0" fillId="0" borderId="0" xfId="0" applyNumberFormat="1"/>
    <xf numFmtId="0" fontId="20" fillId="18" borderId="12" xfId="0" applyFont="1" applyFill="1" applyBorder="1" applyAlignment="1">
      <alignment horizontal="left" vertical="top" wrapText="1"/>
    </xf>
    <xf numFmtId="0" fontId="20" fillId="18" borderId="14" xfId="0" applyFont="1" applyFill="1" applyBorder="1" applyAlignment="1">
      <alignment horizontal="left" vertical="top" wrapText="1"/>
    </xf>
    <xf numFmtId="0" fontId="2" fillId="0" borderId="0" xfId="0" applyFont="1"/>
    <xf numFmtId="9" fontId="0" fillId="0" borderId="0" xfId="5" applyFont="1"/>
    <xf numFmtId="0" fontId="21" fillId="0" borderId="31" xfId="0" applyFont="1" applyFill="1" applyBorder="1" applyAlignment="1">
      <alignment vertical="top" wrapText="1"/>
    </xf>
    <xf numFmtId="0" fontId="21" fillId="0" borderId="25" xfId="0" applyFont="1" applyFill="1" applyBorder="1" applyAlignment="1">
      <alignment vertical="top" wrapText="1"/>
    </xf>
    <xf numFmtId="0" fontId="21" fillId="19" borderId="19" xfId="0" applyFont="1" applyFill="1" applyBorder="1" applyAlignment="1">
      <alignment vertical="top" wrapText="1"/>
    </xf>
    <xf numFmtId="0" fontId="21" fillId="20" borderId="32" xfId="0" applyFont="1" applyFill="1" applyBorder="1" applyAlignment="1">
      <alignment vertical="top" wrapText="1"/>
    </xf>
    <xf numFmtId="0" fontId="21" fillId="0" borderId="13" xfId="0" applyFont="1" applyFill="1" applyBorder="1" applyAlignment="1">
      <alignment vertical="top" wrapText="1"/>
    </xf>
    <xf numFmtId="0" fontId="21" fillId="21" borderId="34" xfId="0" applyFont="1" applyFill="1" applyBorder="1" applyAlignment="1">
      <alignment vertical="top" wrapText="1"/>
    </xf>
    <xf numFmtId="0" fontId="22" fillId="12" borderId="18" xfId="0" applyFont="1" applyFill="1" applyBorder="1" applyAlignment="1">
      <alignment vertical="top" wrapText="1"/>
    </xf>
    <xf numFmtId="0" fontId="21" fillId="0" borderId="33" xfId="0" applyFont="1" applyFill="1" applyBorder="1" applyAlignment="1">
      <alignment vertical="top" wrapText="1"/>
    </xf>
    <xf numFmtId="0" fontId="21" fillId="0" borderId="18" xfId="0" applyFont="1" applyFill="1" applyBorder="1" applyAlignment="1">
      <alignment horizontal="left" vertical="top" wrapText="1"/>
    </xf>
    <xf numFmtId="0" fontId="21" fillId="0" borderId="20" xfId="0" applyFont="1" applyFill="1" applyBorder="1" applyAlignment="1">
      <alignment horizontal="left" vertical="top" wrapText="1"/>
    </xf>
    <xf numFmtId="0" fontId="11" fillId="0" borderId="2" xfId="0" applyFont="1" applyBorder="1" applyAlignment="1">
      <alignment wrapText="1"/>
    </xf>
    <xf numFmtId="0" fontId="11" fillId="0" borderId="20" xfId="4" applyFont="1" applyFill="1" applyBorder="1" applyAlignment="1">
      <alignment horizontal="left" vertical="top" wrapText="1"/>
    </xf>
    <xf numFmtId="165" fontId="17" fillId="13" borderId="9" xfId="0" applyNumberFormat="1" applyFont="1" applyFill="1" applyBorder="1" applyAlignment="1" applyProtection="1">
      <alignment horizontal="center"/>
      <protection locked="0"/>
    </xf>
    <xf numFmtId="165" fontId="17" fillId="13" borderId="10" xfId="0" applyNumberFormat="1" applyFont="1" applyFill="1" applyBorder="1" applyAlignment="1" applyProtection="1">
      <alignment horizontal="center"/>
      <protection locked="0"/>
    </xf>
    <xf numFmtId="165" fontId="17" fillId="13" borderId="11" xfId="0" applyNumberFormat="1" applyFont="1" applyFill="1" applyBorder="1" applyAlignment="1" applyProtection="1">
      <alignment horizontal="center"/>
      <protection locked="0"/>
    </xf>
    <xf numFmtId="0" fontId="21" fillId="0" borderId="20" xfId="0" applyFont="1" applyFill="1" applyBorder="1" applyAlignment="1">
      <alignment horizontal="left" vertical="center" wrapText="1"/>
    </xf>
    <xf numFmtId="0" fontId="21" fillId="0" borderId="22" xfId="0" applyFont="1" applyFill="1" applyBorder="1" applyAlignment="1">
      <alignment horizontal="left" vertical="center" wrapText="1"/>
    </xf>
    <xf numFmtId="0" fontId="21" fillId="0" borderId="21" xfId="0" applyFont="1" applyFill="1" applyBorder="1" applyAlignment="1">
      <alignment horizontal="left" vertical="center" wrapText="1"/>
    </xf>
    <xf numFmtId="0" fontId="20" fillId="17" borderId="16" xfId="0" applyFont="1" applyFill="1" applyBorder="1" applyAlignment="1">
      <alignment horizontal="left" vertical="top" wrapText="1"/>
    </xf>
    <xf numFmtId="0" fontId="20" fillId="17" borderId="17" xfId="0" applyFont="1" applyFill="1" applyBorder="1" applyAlignment="1">
      <alignment horizontal="left" vertical="top" wrapText="1"/>
    </xf>
    <xf numFmtId="0" fontId="20" fillId="17" borderId="23" xfId="0" applyFont="1" applyFill="1" applyBorder="1" applyAlignment="1">
      <alignment horizontal="left" vertical="top" wrapText="1"/>
    </xf>
    <xf numFmtId="0" fontId="19" fillId="0" borderId="18" xfId="0" applyFont="1" applyFill="1" applyBorder="1" applyAlignment="1">
      <alignment horizontal="left" vertical="top" wrapText="1"/>
    </xf>
    <xf numFmtId="0" fontId="19" fillId="0" borderId="19" xfId="0" applyFont="1" applyFill="1" applyBorder="1" applyAlignment="1">
      <alignment horizontal="left" vertical="top" wrapText="1"/>
    </xf>
    <xf numFmtId="0" fontId="18" fillId="15" borderId="16" xfId="0" applyFont="1" applyFill="1" applyBorder="1" applyAlignment="1">
      <alignment horizontal="left" vertical="top" wrapText="1"/>
    </xf>
    <xf numFmtId="0" fontId="18" fillId="15" borderId="23" xfId="0" applyFont="1" applyFill="1" applyBorder="1" applyAlignment="1">
      <alignment horizontal="left" vertical="top" wrapText="1"/>
    </xf>
    <xf numFmtId="0" fontId="26" fillId="17" borderId="28" xfId="0" applyFont="1" applyFill="1" applyBorder="1" applyAlignment="1">
      <alignment horizontal="left" vertical="top" wrapText="1"/>
    </xf>
    <xf numFmtId="0" fontId="26" fillId="17" borderId="29" xfId="0" applyFont="1" applyFill="1" applyBorder="1" applyAlignment="1">
      <alignment horizontal="left" vertical="top" wrapText="1"/>
    </xf>
    <xf numFmtId="0" fontId="26" fillId="17" borderId="30" xfId="0" applyFont="1" applyFill="1" applyBorder="1" applyAlignment="1">
      <alignment horizontal="left" vertical="top" wrapText="1"/>
    </xf>
    <xf numFmtId="0" fontId="4" fillId="6" borderId="0" xfId="0" applyFont="1" applyFill="1" applyAlignment="1">
      <alignment horizontal="center" vertical="center" wrapText="1"/>
    </xf>
    <xf numFmtId="0" fontId="8" fillId="0" borderId="0" xfId="0" applyFont="1" applyAlignment="1">
      <alignment horizontal="left" vertical="top" wrapText="1"/>
    </xf>
    <xf numFmtId="0" fontId="0" fillId="0" borderId="0" xfId="0" applyAlignment="1">
      <alignment horizontal="center"/>
    </xf>
    <xf numFmtId="0" fontId="2" fillId="10" borderId="24" xfId="0" applyFont="1" applyFill="1" applyBorder="1" applyAlignment="1">
      <alignment horizontal="left"/>
    </xf>
    <xf numFmtId="0" fontId="2" fillId="10" borderId="27" xfId="0" applyFont="1" applyFill="1" applyBorder="1" applyAlignment="1">
      <alignment horizontal="left"/>
    </xf>
  </cellXfs>
  <cellStyles count="6">
    <cellStyle name="Check Cell" xfId="1" builtinId="23"/>
    <cellStyle name="Hyperlink" xfId="4" builtinId="8"/>
    <cellStyle name="Input" xfId="3" builtinId="20"/>
    <cellStyle name="Normal" xfId="0" builtinId="0"/>
    <cellStyle name="Normal 2" xfId="2" xr:uid="{00000000-0005-0000-0000-000004000000}"/>
    <cellStyle name="Percent" xfId="5" builtinId="5"/>
  </cellStyles>
  <dxfs count="47">
    <dxf>
      <fill>
        <patternFill>
          <bgColor theme="4" tint="0.59996337778862885"/>
        </patternFill>
      </fill>
    </dxf>
    <dxf>
      <border>
        <left style="thin">
          <color rgb="FFFF0000"/>
        </left>
        <right style="thin">
          <color rgb="FFFF0000"/>
        </right>
        <top style="thin">
          <color rgb="FFFF0000"/>
        </top>
        <bottom style="thin">
          <color rgb="FFFF0000"/>
        </bottom>
        <vertical/>
        <horizontal/>
      </border>
    </dxf>
    <dxf>
      <fill>
        <patternFill>
          <bgColor rgb="FFFFFF00"/>
        </patternFill>
      </fill>
      <border>
        <left style="thin">
          <color rgb="FFFF0000"/>
        </left>
        <right style="thin">
          <color rgb="FFFF0000"/>
        </right>
        <top style="thin">
          <color rgb="FFFF0000"/>
        </top>
        <bottom style="thin">
          <color rgb="FFFF0000"/>
        </bottom>
        <vertical/>
        <horizontal/>
      </border>
    </dxf>
    <dxf>
      <border>
        <left style="thin">
          <color rgb="FFFF0000"/>
        </left>
        <right style="thin">
          <color rgb="FFFF0000"/>
        </right>
        <top style="thin">
          <color rgb="FFFF0000"/>
        </top>
        <bottom style="thin">
          <color rgb="FFFF0000"/>
        </bottom>
        <vertical/>
        <horizontal/>
      </border>
    </dxf>
    <dxf>
      <fill>
        <patternFill>
          <bgColor theme="4" tint="0.59996337778862885"/>
        </patternFill>
      </fill>
    </dxf>
    <dxf>
      <fill>
        <patternFill>
          <bgColor rgb="FFFFFF00"/>
        </patternFill>
      </fill>
    </dxf>
    <dxf>
      <border>
        <left style="thin">
          <color rgb="FFFF0000"/>
        </left>
        <right style="thin">
          <color rgb="FFFF0000"/>
        </right>
        <top style="thin">
          <color rgb="FFFF0000"/>
        </top>
        <bottom style="thin">
          <color rgb="FFFF0000"/>
        </bottom>
        <vertical/>
        <horizontal/>
      </border>
    </dxf>
    <dxf>
      <border>
        <left style="thin">
          <color rgb="FFFF0000"/>
        </left>
        <right style="thin">
          <color rgb="FFFF0000"/>
        </right>
        <top style="thin">
          <color rgb="FFFF0000"/>
        </top>
        <bottom style="thin">
          <color rgb="FFFF0000"/>
        </bottom>
        <vertical/>
        <horizontal/>
      </border>
    </dxf>
    <dxf>
      <numFmt numFmtId="0" formatCode="General"/>
    </dxf>
    <dxf>
      <numFmt numFmtId="0" formatCode="General"/>
    </dxf>
    <dxf>
      <numFmt numFmtId="30" formatCode="@"/>
    </dxf>
    <dxf>
      <numFmt numFmtId="14" formatCode="0.00%"/>
    </dxf>
    <dxf>
      <numFmt numFmtId="30" formatCode="@"/>
    </dxf>
    <dxf>
      <numFmt numFmtId="19" formatCode="m/d/yyyy"/>
      <protection locked="0" hidden="0"/>
    </dxf>
    <dxf>
      <numFmt numFmtId="19" formatCode="m/d/yyyy"/>
      <protection locked="0" hidden="0"/>
    </dxf>
    <dxf>
      <numFmt numFmtId="19" formatCode="m/d/yyyy"/>
      <protection locked="0" hidden="0"/>
    </dxf>
    <dxf>
      <numFmt numFmtId="19" formatCode="m/d/yyyy"/>
      <protection locked="0" hidden="0"/>
    </dxf>
    <dxf>
      <numFmt numFmtId="19" formatCode="m/d/yyyy"/>
      <protection locked="0" hidden="0"/>
    </dxf>
    <dxf>
      <numFmt numFmtId="19" formatCode="m/d/yyyy"/>
    </dxf>
    <dxf>
      <numFmt numFmtId="19" formatCode="m/d/yyyy"/>
      <protection locked="0" hidden="0"/>
    </dxf>
    <dxf>
      <numFmt numFmtId="1" formatCode="0"/>
      <protection locked="0" hidden="0"/>
    </dxf>
    <dxf>
      <numFmt numFmtId="1" formatCode="0"/>
      <protection locked="0" hidden="0"/>
    </dxf>
    <dxf>
      <numFmt numFmtId="167" formatCode="0.0"/>
      <protection locked="0" hidden="0"/>
    </dxf>
    <dxf>
      <numFmt numFmtId="1" formatCode="0"/>
      <protection locked="0" hidden="0"/>
    </dxf>
    <dxf>
      <numFmt numFmtId="1" formatCode="0"/>
      <protection locked="0" hidden="0"/>
    </dxf>
    <dxf>
      <numFmt numFmtId="1" formatCode="0"/>
      <protection locked="0" hidden="0"/>
    </dxf>
    <dxf>
      <numFmt numFmtId="166" formatCode="&quot;$&quot;#,##0.00"/>
      <protection locked="0" hidden="0"/>
    </dxf>
    <dxf>
      <numFmt numFmtId="1" formatCode="0"/>
      <protection locked="0" hidden="0"/>
    </dxf>
    <dxf>
      <numFmt numFmtId="30" formatCode="@"/>
      <protection locked="0" hidden="0"/>
    </dxf>
    <dxf>
      <numFmt numFmtId="0" formatCode="General"/>
    </dxf>
    <dxf>
      <numFmt numFmtId="0" formatCode="General"/>
    </dxf>
    <dxf>
      <numFmt numFmtId="14" formatCode="0.00%"/>
    </dxf>
    <dxf>
      <numFmt numFmtId="30" formatCode="@"/>
    </dxf>
    <dxf>
      <numFmt numFmtId="19" formatCode="m/d/yyyy"/>
    </dxf>
    <dxf>
      <numFmt numFmtId="19" formatCode="m/d/yyyy"/>
    </dxf>
    <dxf>
      <numFmt numFmtId="19" formatCode="m/d/yyyy"/>
    </dxf>
    <dxf>
      <numFmt numFmtId="19" formatCode="m/d/yyyy"/>
    </dxf>
    <dxf>
      <numFmt numFmtId="19" formatCode="m/d/yyyy"/>
    </dxf>
    <dxf>
      <numFmt numFmtId="19" formatCode="m/d/yyyy"/>
    </dxf>
    <dxf>
      <numFmt numFmtId="19" formatCode="m/d/yyyy"/>
    </dxf>
    <dxf>
      <numFmt numFmtId="1" formatCode="0"/>
    </dxf>
    <dxf>
      <numFmt numFmtId="167" formatCode="0.0"/>
    </dxf>
    <dxf>
      <numFmt numFmtId="166" formatCode="&quot;$&quot;#,##0.00"/>
    </dxf>
    <dxf>
      <numFmt numFmtId="1" formatCode="0"/>
    </dxf>
    <dxf>
      <border outline="0">
        <top style="thin">
          <color indexed="64"/>
        </top>
      </border>
    </dxf>
    <dxf>
      <border outline="0">
        <bottom style="thin">
          <color indexed="64"/>
        </bottom>
      </border>
    </dxf>
    <dxf>
      <font>
        <b/>
        <i val="0"/>
        <strike val="0"/>
        <condense val="0"/>
        <extend val="0"/>
        <outline val="0"/>
        <shadow val="0"/>
        <u val="none"/>
        <vertAlign val="baseline"/>
        <sz val="11"/>
        <color auto="1"/>
        <name val="Calibri"/>
        <family val="2"/>
        <scheme val="minor"/>
      </font>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14655</xdr:colOff>
      <xdr:row>74</xdr:row>
      <xdr:rowOff>155575</xdr:rowOff>
    </xdr:from>
    <xdr:to>
      <xdr:col>3</xdr:col>
      <xdr:colOff>1</xdr:colOff>
      <xdr:row>95</xdr:row>
      <xdr:rowOff>79375</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212482" y="14758133"/>
          <a:ext cx="9671538" cy="3924300"/>
        </a:xfrm>
        <a:prstGeom prst="rect">
          <a:avLst/>
        </a:prstGeom>
        <a:solidFill>
          <a:schemeClr val="accent1">
            <a:lumMod val="40000"/>
            <a:lumOff val="60000"/>
          </a:schemeClr>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BMP UNIQUE ID</a:t>
          </a: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Each BMP entered into the template must have its own user-provided unique ID. Note that stormwater performance standard and retrofit BMPs must have more than one measure value to receive credit. They need to include the total site area, impervious area, and storage volume for each BMP. Each of these measures needs to be entered on its own row of the template, but with matching unique IDs so it is recognized that they belong together. </a:t>
          </a: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For Stormwater Treatment (ST), all constructed wetlands, constructed filters, sand filters, stormwater filtering systems, wet ponds and wet swales implemented on new or re-developed or retrofitted sites that meet a state performance standard for the year in which they are implemented can be reported as either “New Stormwater Treatment” or “Retrofit Stormwater Treatment” to NEIEN.</a:t>
          </a: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For Runoff Reduction (RR), all landscape restoration, rooftop disconnection, bioretention, rain gardens, dry swales, expanded tree pits, grass channels, green roofs, green streets, infiltration, permeable pavement, and rainwater harvesting practices implemented on new or re-developed or retrofitted sites that meet a state performance standard for the year in which they are implemented can be reported as either “New Runoff Reduction” or “Retrofit Runoff Reduction” to NEIEN.</a:t>
          </a: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For example, a new stormwater treatment BMP would be included on 3 separate rows of the template as:</a:t>
          </a: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New Stormwater Treatment|Impervious Area|ACRE</a:t>
          </a:r>
        </a:p>
        <a:p>
          <a:r>
            <a:rPr lang="en-US" sz="1100">
              <a:solidFill>
                <a:schemeClr val="dk1"/>
              </a:solidFill>
              <a:effectLst/>
              <a:latin typeface="+mn-lt"/>
              <a:ea typeface="+mn-ea"/>
              <a:cs typeface="+mn-cs"/>
            </a:rPr>
            <a:t>New Stormwater Treatment|Volume|ACRE-FEET</a:t>
          </a:r>
        </a:p>
        <a:p>
          <a:r>
            <a:rPr lang="en-US" sz="1100">
              <a:solidFill>
                <a:schemeClr val="dk1"/>
              </a:solidFill>
              <a:effectLst/>
              <a:latin typeface="+mn-lt"/>
              <a:ea typeface="+mn-ea"/>
              <a:cs typeface="+mn-cs"/>
            </a:rPr>
            <a:t>New Stormwater Treatment|Site Area|ACRE</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And the three entries would share the same user-given unique BMP ID.</a:t>
          </a:r>
          <a:endParaRPr lang="en-US" sz="1100"/>
        </a:p>
      </xdr:txBody>
    </xdr:sp>
    <xdr:clientData/>
  </xdr:twoCellAnchor>
  <xdr:twoCellAnchor>
    <xdr:from>
      <xdr:col>1</xdr:col>
      <xdr:colOff>9525</xdr:colOff>
      <xdr:row>96</xdr:row>
      <xdr:rowOff>9526</xdr:rowOff>
    </xdr:from>
    <xdr:to>
      <xdr:col>3</xdr:col>
      <xdr:colOff>0</xdr:colOff>
      <xdr:row>101</xdr:row>
      <xdr:rowOff>9526</xdr:rowOff>
    </xdr:to>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215900" y="19234151"/>
          <a:ext cx="9594850" cy="952500"/>
        </a:xfrm>
        <a:prstGeom prst="rect">
          <a:avLst/>
        </a:prstGeom>
        <a:solidFill>
          <a:schemeClr val="accent1">
            <a:lumMod val="40000"/>
            <a:lumOff val="60000"/>
          </a:schemeClr>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NEIEN AGENCY CODE</a:t>
          </a: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The NEIEN agency code represents a federal, state, or local agency. A list of federal agency codes is included to accommodate tracking implementation and pollution reduction actions from federal land partners. All BMPs that are not implemented on federal facilities should be designated using the non-federal agency code “NONFED”. </a:t>
          </a:r>
          <a:endParaRPr lang="en-US" sz="1100"/>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2" displayName="Table2" ref="A1:BA98" totalsRowShown="0" headerRowDxfId="46" headerRowBorderDxfId="45" tableBorderDxfId="44">
  <autoFilter ref="A1:BA98" xr:uid="{00000000-0009-0000-0100-000002000000}"/>
  <tableColumns count="53">
    <tableColumn id="1" xr3:uid="{00000000-0010-0000-0000-000001000000}" name="DOD BMP ID"/>
    <tableColumn id="2" xr3:uid="{00000000-0010-0000-0000-000002000000}" name="BMP Status"/>
    <tableColumn id="3" xr3:uid="{00000000-0010-0000-0000-000003000000}" name="Year Funded" dataDxfId="43"/>
    <tableColumn id="4" xr3:uid="{00000000-0010-0000-0000-000004000000}" name="BMP Cost" dataDxfId="42"/>
    <tableColumn id="5" xr3:uid="{00000000-0010-0000-0000-000005000000}" name="BMP UNIQUE ID"/>
    <tableColumn id="6" xr3:uid="{00000000-0010-0000-0000-000006000000}" name="SPECIFIC PRACTICE NAME"/>
    <tableColumn id="7" xr3:uid="{00000000-0010-0000-0000-000007000000}" name="DESCRIPTION OF PRACTICE"/>
    <tableColumn id="8" xr3:uid="{00000000-0010-0000-0000-000008000000}" name="BMP NAME"/>
    <tableColumn id="9" xr3:uid="{00000000-0010-0000-0000-000009000000}" name="MEASURE VALUE" dataDxfId="41"/>
    <tableColumn id="10" xr3:uid="{00000000-0010-0000-0000-00000A000000}" name="BMP CATEGORY"/>
    <tableColumn id="11" xr3:uid="{00000000-0010-0000-0000-00000B000000}" name="FED STATE CODE" dataDxfId="40">
      <calculatedColumnFormula>IF(ISBLANK(Table2[[#This Row],[BMP Status]]), "", "FED")</calculatedColumnFormula>
    </tableColumn>
    <tableColumn id="12" xr3:uid="{00000000-0010-0000-0000-00000C000000}" name="OWNERSHIP">
      <calculatedColumnFormula>IF(ISTEXT($H2),"USAR 99th Reserve","")</calculatedColumnFormula>
    </tableColumn>
    <tableColumn id="13" xr3:uid="{00000000-0010-0000-0000-00000D000000}" name="RESPONSIBLE ENTITY">
      <calculatedColumnFormula>IF(ISTEXT($H2),"USAR 99th Reserve","")</calculatedColumnFormula>
    </tableColumn>
    <tableColumn id="14" xr3:uid="{00000000-0010-0000-0000-00000E000000}" name="RESPONSIBLE FOR MAINTENANCE">
      <calculatedColumnFormula>IF(ISTEXT($H2),"USAR 99th Reserve","")</calculatedColumnFormula>
    </tableColumn>
    <tableColumn id="15" xr3:uid="{00000000-0010-0000-0000-00000F000000}" name="BMP FUNCTIONING STATUS"/>
    <tableColumn id="16" xr3:uid="{00000000-0010-0000-0000-000010000000}" name="IMPLEMENTATION DATE" dataDxfId="39"/>
    <tableColumn id="17" xr3:uid="{00000000-0010-0000-0000-000011000000}" name="INSPECTION DATE" dataDxfId="38"/>
    <tableColumn id="18" xr3:uid="{00000000-0010-0000-0000-000012000000}" name="INSPECTION STATUS"/>
    <tableColumn id="19" xr3:uid="{00000000-0010-0000-0000-000013000000}" name="MAINTENANCE DATE"/>
    <tableColumn id="20" xr3:uid="{00000000-0010-0000-0000-000014000000}" name="MAINTENANCE NEEDED"/>
    <tableColumn id="21" xr3:uid="{00000000-0010-0000-0000-000015000000}" name="SITE NAME" dataDxfId="37"/>
    <tableColumn id="22" xr3:uid="{00000000-0010-0000-0000-000016000000}" name="SITE ADDRESS"/>
    <tableColumn id="23" xr3:uid="{00000000-0010-0000-0000-000017000000}" name="SITE CITY" dataDxfId="36"/>
    <tableColumn id="24" xr3:uid="{00000000-0010-0000-0000-000018000000}" name="SITE ZIPCODE"/>
    <tableColumn id="25" xr3:uid="{00000000-0010-0000-0000-000019000000}" name="WITHIN CHESAPEAKE WATERSHED?" dataDxfId="35"/>
    <tableColumn id="26" xr3:uid="{00000000-0010-0000-0000-00001A000000}" name="IMPLEMENTATION QUALIFIER" dataDxfId="34"/>
    <tableColumn id="27" xr3:uid="{00000000-0010-0000-0000-00001B000000}" name="LATITUDE"/>
    <tableColumn id="28" xr3:uid="{00000000-0010-0000-0000-00001C000000}" name="LONGITUDE"/>
    <tableColumn id="29" xr3:uid="{00000000-0010-0000-0000-00001D000000}" name="COUNTY" dataDxfId="33"/>
    <tableColumn id="30" xr3:uid="{00000000-0010-0000-0000-00001E000000}" name="FIPS CODE">
      <calculatedColumnFormula>_xlfn.IFNA(VLOOKUP(AC2,'Static Lookups'!$B$50:$C$70,2,FALSE), "")</calculatedColumnFormula>
    </tableColumn>
    <tableColumn id="31" xr3:uid="{00000000-0010-0000-0000-00001F000000}" name="HUC 8">
      <calculatedColumnFormula>IF(ISBLANK(AG2),"", LEFT(AG2,8))</calculatedColumnFormula>
    </tableColumn>
    <tableColumn id="32" xr3:uid="{00000000-0010-0000-0000-000020000000}" name="HUC 10">
      <calculatedColumnFormula>IF(ISBLANK(AG2),"", LEFT(AG2,10))</calculatedColumnFormula>
    </tableColumn>
    <tableColumn id="33" xr3:uid="{00000000-0010-0000-0000-000021000000}" name="HUC 12" dataDxfId="32"/>
    <tableColumn id="34" xr3:uid="{00000000-0010-0000-0000-000022000000}" name="STATE">
      <calculatedColumnFormula>IF(ISTEXT(H2),"NY","")</calculatedColumnFormula>
    </tableColumn>
    <tableColumn id="35" xr3:uid="{00000000-0010-0000-0000-000023000000}" name="RECEIVING WATERBODY"/>
    <tableColumn id="36" xr3:uid="{00000000-0010-0000-0000-000024000000}" name="PERCENT IMPERVIOUS" dataDxfId="31"/>
    <tableColumn id="37" xr3:uid="{00000000-0010-0000-0000-000025000000}" name="LOCATED IN MS4 PERMITTED AREA?"/>
    <tableColumn id="38" xr3:uid="{00000000-0010-0000-0000-000026000000}" name="Pre-Phase 6 BMP Name"/>
    <tableColumn id="39" xr3:uid="{00000000-0010-0000-0000-000027000000}" name="TREATMENT CAPACITY"/>
    <tableColumn id="40" xr3:uid="{00000000-0010-0000-0000-000028000000}" name="HYDROLOGIC SOIL GROUP"/>
    <tableColumn id="41" xr3:uid="{00000000-0010-0000-0000-000029000000}" name="UNDERDRAIN (Y/N)"/>
    <tableColumn id="42" xr3:uid="{00000000-0010-0000-0000-00002A000000}" name="SAND AND VEGETATION (Y/N)"/>
    <tableColumn id="43" xr3:uid="{00000000-0010-0000-0000-00002B000000}" name="PRIOR LAND USE"/>
    <tableColumn id="44" xr3:uid="{00000000-0010-0000-0000-00002C000000}" name="BMP USED FOR OFFSET OR MITIGATION FEE"/>
    <tableColumn id="45" xr3:uid="{00000000-0010-0000-0000-00002D000000}" name="PERMIT ID"/>
    <tableColumn id="46" xr3:uid="{00000000-0010-0000-0000-00002E000000}" name="PERCENT IMPLEMENT" dataCellStyle="Percent"/>
    <tableColumn id="47" xr3:uid="{00000000-0010-0000-0000-00002F000000}" name="PERMIT APPROVAL DATE"/>
    <tableColumn id="48" xr3:uid="{00000000-0010-0000-0000-000030000000}" name="UPDATED DATE"/>
    <tableColumn id="49" xr3:uid="{00000000-0010-0000-0000-000031000000}" name="REINSPECTION DATE"/>
    <tableColumn id="50" xr3:uid="{00000000-0010-0000-0000-000032000000}" name="REINSPECTION STATUS"/>
    <tableColumn id="51" xr3:uid="{00000000-0010-0000-0000-000033000000}" name="NEIEN AGENCY CODE" dataDxfId="30">
      <calculatedColumnFormula>IF(ISBLANK(Table2[[#This Row],[BMP Status]]), "", "DoD")</calculatedColumnFormula>
    </tableColumn>
    <tableColumn id="52" xr3:uid="{00000000-0010-0000-0000-000034000000}" name="NEIEN AGENCY NAME" dataDxfId="29">
      <calculatedColumnFormula>IF(ISTEXT(H2),"NYSDEC","")</calculatedColumnFormula>
    </tableColumn>
    <tableColumn id="53" xr3:uid="{00000000-0010-0000-0000-000035000000}" name="Comments"/>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1000000}" name="Table1" displayName="Table1" ref="A1:DC3" totalsRowShown="0">
  <autoFilter ref="A1:DC3" xr:uid="{00000000-0009-0000-0100-000001000000}"/>
  <tableColumns count="107">
    <tableColumn id="1" xr3:uid="{00000000-0010-0000-0100-000001000000}" name="DOD BMP ID"/>
    <tableColumn id="2" xr3:uid="{00000000-0010-0000-0100-000002000000}" name="BMP Status" dataDxfId="28"/>
    <tableColumn id="3" xr3:uid="{00000000-0010-0000-0100-000003000000}" name="Year Funded" dataDxfId="27"/>
    <tableColumn id="4" xr3:uid="{00000000-0010-0000-0100-000004000000}" name="BMP Cost" dataDxfId="26"/>
    <tableColumn id="5" xr3:uid="{00000000-0010-0000-0100-000005000000}" name="BMP UNIQUE ID" dataDxfId="25"/>
    <tableColumn id="6" xr3:uid="{00000000-0010-0000-0100-000006000000}" name="SPECIFIC PRACTICE NAME" dataDxfId="24"/>
    <tableColumn id="7" xr3:uid="{00000000-0010-0000-0100-000007000000}" name="DESCRIPTION OF PRACTICE"/>
    <tableColumn id="8" xr3:uid="{00000000-0010-0000-0100-000008000000}" name="BMP NAME" dataDxfId="23"/>
    <tableColumn id="9" xr3:uid="{00000000-0010-0000-0100-000009000000}" name="MEASURE VALUE" dataDxfId="22"/>
    <tableColumn id="10" xr3:uid="{00000000-0010-0000-0100-00000A000000}" name="BMP CATEGORY"/>
    <tableColumn id="11" xr3:uid="{00000000-0010-0000-0100-00000B000000}" name="FED STATE CODE" dataDxfId="21"/>
    <tableColumn id="12" xr3:uid="{00000000-0010-0000-0100-00000C000000}" name="OWNERSHIP">
      <calculatedColumnFormula>IF(ISTEXT($H2),"USAR 99th Reserve","")</calculatedColumnFormula>
    </tableColumn>
    <tableColumn id="13" xr3:uid="{00000000-0010-0000-0100-00000D000000}" name="RESPONSIBLE ENTITY">
      <calculatedColumnFormula>IF(ISTEXT($H2),"USAR 99th Reserve","")</calculatedColumnFormula>
    </tableColumn>
    <tableColumn id="14" xr3:uid="{00000000-0010-0000-0100-00000E000000}" name="RESPONSIBLE FOR MAINTENANCE">
      <calculatedColumnFormula>IF(ISTEXT($H2),"USAR 99th Reserve","")</calculatedColumnFormula>
    </tableColumn>
    <tableColumn id="15" xr3:uid="{00000000-0010-0000-0100-00000F000000}" name="BMP STATUS2" dataDxfId="20"/>
    <tableColumn id="16" xr3:uid="{00000000-0010-0000-0100-000010000000}" name="IMPLEMENTATION DATE" dataDxfId="19"/>
    <tableColumn id="17" xr3:uid="{00000000-0010-0000-0100-000011000000}" name="INSPECTION DATE" dataDxfId="18"/>
    <tableColumn id="18" xr3:uid="{00000000-0010-0000-0100-000012000000}" name="INSPECTION STATUS"/>
    <tableColumn id="19" xr3:uid="{00000000-0010-0000-0100-000013000000}" name="MAINTENANCE DATE"/>
    <tableColumn id="20" xr3:uid="{00000000-0010-0000-0100-000014000000}" name="MAINTENANCE NEEDED"/>
    <tableColumn id="21" xr3:uid="{00000000-0010-0000-0100-000015000000}" name="SITE NAME" dataDxfId="17"/>
    <tableColumn id="22" xr3:uid="{00000000-0010-0000-0100-000016000000}" name="SITE ADDRESS"/>
    <tableColumn id="23" xr3:uid="{00000000-0010-0000-0100-000017000000}" name="SITE CITY" dataDxfId="16"/>
    <tableColumn id="24" xr3:uid="{00000000-0010-0000-0100-000018000000}" name="SITE ZIPCODE"/>
    <tableColumn id="25" xr3:uid="{00000000-0010-0000-0100-000019000000}" name="WITHIN CHESAPEAKE WATERSHED?" dataDxfId="15"/>
    <tableColumn id="26" xr3:uid="{00000000-0010-0000-0100-00001A000000}" name="IMPLEMENTATION QUALIFIER" dataDxfId="14"/>
    <tableColumn id="27" xr3:uid="{00000000-0010-0000-0100-00001B000000}" name="LATITUDE"/>
    <tableColumn id="28" xr3:uid="{00000000-0010-0000-0100-00001C000000}" name="LONGITUDE"/>
    <tableColumn id="29" xr3:uid="{00000000-0010-0000-0100-00001D000000}" name="COUNTY" dataDxfId="13"/>
    <tableColumn id="30" xr3:uid="{00000000-0010-0000-0100-00001E000000}" name="FIPS CODE">
      <calculatedColumnFormula>_xlfn.IFNA(VLOOKUP(AC2,'Static Lookups'!$B$50:$C$70,2,FALSE), "")</calculatedColumnFormula>
    </tableColumn>
    <tableColumn id="31" xr3:uid="{00000000-0010-0000-0100-00001F000000}" name="HUC 8">
      <calculatedColumnFormula>IF(ISBLANK(AG2),"", LEFT(AG2,8))</calculatedColumnFormula>
    </tableColumn>
    <tableColumn id="32" xr3:uid="{00000000-0010-0000-0100-000020000000}" name="HUC 10">
      <calculatedColumnFormula>IF(ISBLANK(AG2),"", LEFT(AG2,10))</calculatedColumnFormula>
    </tableColumn>
    <tableColumn id="33" xr3:uid="{00000000-0010-0000-0100-000021000000}" name="HUC 12" dataDxfId="12"/>
    <tableColumn id="34" xr3:uid="{00000000-0010-0000-0100-000022000000}" name="STATE">
      <calculatedColumnFormula>IF(ISTEXT(H2),"NY","")</calculatedColumnFormula>
    </tableColumn>
    <tableColumn id="35" xr3:uid="{00000000-0010-0000-0100-000023000000}" name="RECEIVING WATERBODY"/>
    <tableColumn id="36" xr3:uid="{00000000-0010-0000-0100-000024000000}" name="PERCENT IMPERVIOUS" dataDxfId="11"/>
    <tableColumn id="37" xr3:uid="{00000000-0010-0000-0100-000025000000}" name="LOCATED IN MS4 PERMITTED AREA?"/>
    <tableColumn id="38" xr3:uid="{00000000-0010-0000-0100-000026000000}" name="PRE-PHASE 6 BMP NAME"/>
    <tableColumn id="39" xr3:uid="{00000000-0010-0000-0100-000027000000}" name="TREATMENT CAPACITY"/>
    <tableColumn id="40" xr3:uid="{00000000-0010-0000-0100-000028000000}" name="HYDROLOGIC SOIL GROUP"/>
    <tableColumn id="41" xr3:uid="{00000000-0010-0000-0100-000029000000}" name="UNDERDRAIN (Y/N)"/>
    <tableColumn id="42" xr3:uid="{00000000-0010-0000-0100-00002A000000}" name="SAND AND VEGETATION (Y/N)"/>
    <tableColumn id="43" xr3:uid="{00000000-0010-0000-0100-00002B000000}" name="PRIOR LAND USE"/>
    <tableColumn id="44" xr3:uid="{00000000-0010-0000-0100-00002C000000}" name="BMP USED FOR OFFSET OR MITIGATION FEE"/>
    <tableColumn id="45" xr3:uid="{00000000-0010-0000-0100-00002D000000}" name="PERMIT ID"/>
    <tableColumn id="46" xr3:uid="{00000000-0010-0000-0100-00002E000000}" name="PERCENT IMPLEMENT"/>
    <tableColumn id="47" xr3:uid="{00000000-0010-0000-0100-00002F000000}" name="PERMIT APPROVAL DATE"/>
    <tableColumn id="48" xr3:uid="{00000000-0010-0000-0100-000030000000}" name="UPDATED DATE"/>
    <tableColumn id="49" xr3:uid="{00000000-0010-0000-0100-000031000000}" name="REINSPECTION DATE"/>
    <tableColumn id="50" xr3:uid="{00000000-0010-0000-0100-000032000000}" name="REINSPECTION STATUS"/>
    <tableColumn id="51" xr3:uid="{00000000-0010-0000-0100-000033000000}" name="NEIEN AGENCY CODE" dataDxfId="10"/>
    <tableColumn id="52" xr3:uid="{00000000-0010-0000-0100-000034000000}" name="NEIEN AGENCY NAME">
      <calculatedColumnFormula>IF(ISTEXT(H2),"NYSDEC","")</calculatedColumnFormula>
    </tableColumn>
    <tableColumn id="53" xr3:uid="{00000000-0010-0000-0100-000035000000}" name="Comments"/>
    <tableColumn id="54" xr3:uid="{00000000-0010-0000-0100-000036000000}" name="DOD BMP ID Change" dataDxfId="9">
      <calculatedColumnFormula>IF(A2&lt;&gt;INDEX('BMP Records'!A:A, MATCH('BMP Records'!#REF!,'BMP Records'!$A:$A, 0)), 1, 0)</calculatedColumnFormula>
    </tableColumn>
    <tableColumn id="55" xr3:uid="{00000000-0010-0000-0100-000037000000}" name="BMP Status Change">
      <calculatedColumnFormula>IF(B2&lt;&gt;INDEX('BMP Records'!B:B, MATCH('BMP Records'!#REF!,'BMP Records'!$A:$A, 0)), 1, 0)</calculatedColumnFormula>
    </tableColumn>
    <tableColumn id="56" xr3:uid="{00000000-0010-0000-0100-000038000000}" name="Year Funded Change">
      <calculatedColumnFormula>IF(C2&lt;&gt;INDEX('BMP Records'!C:C, MATCH('BMP Records'!#REF!,'BMP Records'!$A:$A, 0)), 1, 0)</calculatedColumnFormula>
    </tableColumn>
    <tableColumn id="57" xr3:uid="{00000000-0010-0000-0100-000039000000}" name="BMP Cost Change">
      <calculatedColumnFormula>IF(D2&lt;&gt;INDEX('BMP Records'!D:D, MATCH('BMP Records'!#REF!,'BMP Records'!$A:$A, 0)), 1, 0)</calculatedColumnFormula>
    </tableColumn>
    <tableColumn id="58" xr3:uid="{00000000-0010-0000-0100-00003A000000}" name="BMP UNIQUE ID Change">
      <calculatedColumnFormula>IF(E2&lt;&gt;INDEX('BMP Records'!E:E, MATCH('BMP Records'!#REF!,'BMP Records'!$A:$A, 0)), 1, 0)</calculatedColumnFormula>
    </tableColumn>
    <tableColumn id="59" xr3:uid="{00000000-0010-0000-0100-00003B000000}" name="SPECIFIC PRACTICE NAME Change">
      <calculatedColumnFormula>IF(F2&lt;&gt;INDEX('BMP Records'!F:F, MATCH('BMP Records'!#REF!,'BMP Records'!$A:$A, 0)), 1, 0)</calculatedColumnFormula>
    </tableColumn>
    <tableColumn id="60" xr3:uid="{00000000-0010-0000-0100-00003C000000}" name="DESCRIPTION OF PRACTICE Change">
      <calculatedColumnFormula>IF(G2&lt;&gt;INDEX('BMP Records'!G:G, MATCH('BMP Records'!#REF!,'BMP Records'!$A:$A, 0)), 1, 0)</calculatedColumnFormula>
    </tableColumn>
    <tableColumn id="61" xr3:uid="{00000000-0010-0000-0100-00003D000000}" name="BMP NAME Change">
      <calculatedColumnFormula>IF(H2&lt;&gt;INDEX('BMP Records'!H:H, MATCH('BMP Records'!#REF!,'BMP Records'!$A:$A, 0)), 1, 0)</calculatedColumnFormula>
    </tableColumn>
    <tableColumn id="62" xr3:uid="{00000000-0010-0000-0100-00003E000000}" name="MEASURE VALUE Change">
      <calculatedColumnFormula>IF(I2&lt;&gt;INDEX('BMP Records'!I:I, MATCH('BMP Records'!#REF!,'BMP Records'!$A:$A, 0)), 1, 0)</calculatedColumnFormula>
    </tableColumn>
    <tableColumn id="63" xr3:uid="{00000000-0010-0000-0100-00003F000000}" name="BMP CATEGORY Change">
      <calculatedColumnFormula>IF(J2&lt;&gt;INDEX('BMP Records'!J:J, MATCH('BMP Records'!#REF!,'BMP Records'!$A:$A, 0)), 1, 0)</calculatedColumnFormula>
    </tableColumn>
    <tableColumn id="64" xr3:uid="{00000000-0010-0000-0100-000040000000}" name="FED STATE CODE Change">
      <calculatedColumnFormula>IF(K2&lt;&gt;INDEX('BMP Records'!K:K, MATCH('BMP Records'!#REF!,'BMP Records'!$A:$A, 0)), 1, 0)</calculatedColumnFormula>
    </tableColumn>
    <tableColumn id="65" xr3:uid="{00000000-0010-0000-0100-000041000000}" name="OWNERSHIP Change">
      <calculatedColumnFormula>IF(L2&lt;&gt;INDEX('BMP Records'!L:L, MATCH('BMP Records'!#REF!,'BMP Records'!$A:$A, 0)), 1, 0)</calculatedColumnFormula>
    </tableColumn>
    <tableColumn id="66" xr3:uid="{00000000-0010-0000-0100-000042000000}" name="RESPONSIBLE ENTITY Change">
      <calculatedColumnFormula>IF(M2&lt;&gt;INDEX('BMP Records'!M:M, MATCH('BMP Records'!#REF!,'BMP Records'!$A:$A, 0)), 1, 0)</calculatedColumnFormula>
    </tableColumn>
    <tableColumn id="67" xr3:uid="{00000000-0010-0000-0100-000043000000}" name="RESPONSIBLE FOR MAINTENANCE Change">
      <calculatedColumnFormula>IF(N2&lt;&gt;INDEX('BMP Records'!N:N, MATCH('BMP Records'!#REF!,'BMP Records'!$A:$A, 0)), 1, 0)</calculatedColumnFormula>
    </tableColumn>
    <tableColumn id="68" xr3:uid="{00000000-0010-0000-0100-000044000000}" name="BMP STATUS Change3">
      <calculatedColumnFormula>IF(O2&lt;&gt;INDEX('BMP Records'!O:O, MATCH('BMP Records'!#REF!,'BMP Records'!$A:$A, 0)), 1, 0)</calculatedColumnFormula>
    </tableColumn>
    <tableColumn id="69" xr3:uid="{00000000-0010-0000-0100-000045000000}" name="IMPLEMENTATION DATE Change">
      <calculatedColumnFormula>IF(P2&lt;&gt;INDEX('BMP Records'!P:P, MATCH('BMP Records'!#REF!,'BMP Records'!$A:$A, 0)), 1, 0)</calculatedColumnFormula>
    </tableColumn>
    <tableColumn id="70" xr3:uid="{00000000-0010-0000-0100-000046000000}" name="INSPECTION DATE Change">
      <calculatedColumnFormula>IF(Q2&lt;&gt;INDEX('BMP Records'!Q:Q, MATCH('BMP Records'!#REF!,'BMP Records'!$A:$A, 0)), 1, 0)</calculatedColumnFormula>
    </tableColumn>
    <tableColumn id="71" xr3:uid="{00000000-0010-0000-0100-000047000000}" name="INSPECTION STATUS Change">
      <calculatedColumnFormula>IF(R2&lt;&gt;INDEX('BMP Records'!R:R, MATCH('BMP Records'!#REF!,'BMP Records'!$A:$A, 0)), 1, 0)</calculatedColumnFormula>
    </tableColumn>
    <tableColumn id="72" xr3:uid="{00000000-0010-0000-0100-000048000000}" name="MAINTENANCE DATE Change">
      <calculatedColumnFormula>IF(S2&lt;&gt;INDEX('BMP Records'!S:S, MATCH('BMP Records'!#REF!,'BMP Records'!$A:$A, 0)), 1, 0)</calculatedColumnFormula>
    </tableColumn>
    <tableColumn id="73" xr3:uid="{00000000-0010-0000-0100-000049000000}" name="MAINTENANCE NEEDED Change">
      <calculatedColumnFormula>IF(T2&lt;&gt;INDEX('BMP Records'!T:T, MATCH('BMP Records'!#REF!,'BMP Records'!$A:$A, 0)), 1, 0)</calculatedColumnFormula>
    </tableColumn>
    <tableColumn id="74" xr3:uid="{00000000-0010-0000-0100-00004A000000}" name="SITE NAME Change">
      <calculatedColumnFormula>IF(U2&lt;&gt;INDEX('BMP Records'!U:U, MATCH('BMP Records'!#REF!,'BMP Records'!$A:$A, 0)), 1, 0)</calculatedColumnFormula>
    </tableColumn>
    <tableColumn id="75" xr3:uid="{00000000-0010-0000-0100-00004B000000}" name="SITE ADDRESS Change">
      <calculatedColumnFormula>IF(V2&lt;&gt;INDEX('BMP Records'!V:V, MATCH('BMP Records'!#REF!,'BMP Records'!$A:$A, 0)), 1, 0)</calculatedColumnFormula>
    </tableColumn>
    <tableColumn id="76" xr3:uid="{00000000-0010-0000-0100-00004C000000}" name="SITE CITY Change">
      <calculatedColumnFormula>IF(W2&lt;&gt;INDEX('BMP Records'!W:W, MATCH('BMP Records'!#REF!,'BMP Records'!$A:$A, 0)), 1, 0)</calculatedColumnFormula>
    </tableColumn>
    <tableColumn id="77" xr3:uid="{00000000-0010-0000-0100-00004D000000}" name="SITE ZIPCODE Change">
      <calculatedColumnFormula>IF(X2&lt;&gt;INDEX('BMP Records'!X:X, MATCH('BMP Records'!#REF!,'BMP Records'!$A:$A, 0)), 1, 0)</calculatedColumnFormula>
    </tableColumn>
    <tableColumn id="78" xr3:uid="{00000000-0010-0000-0100-00004E000000}" name="WITHIN CHESAPEAKE WATERSHED? Change">
      <calculatedColumnFormula>IF(Y2&lt;&gt;INDEX('BMP Records'!Y:Y, MATCH('BMP Records'!#REF!,'BMP Records'!$A:$A, 0)), 1, 0)</calculatedColumnFormula>
    </tableColumn>
    <tableColumn id="79" xr3:uid="{00000000-0010-0000-0100-00004F000000}" name="IMPLEMENTATION QUALIFIER Change">
      <calculatedColumnFormula>IF(Z2&lt;&gt;INDEX('BMP Records'!Z:Z, MATCH('BMP Records'!#REF!,'BMP Records'!$A:$A, 0)), 1, 0)</calculatedColumnFormula>
    </tableColumn>
    <tableColumn id="80" xr3:uid="{00000000-0010-0000-0100-000050000000}" name="LATITUDE Change">
      <calculatedColumnFormula>IF(AA2&lt;&gt;INDEX('BMP Records'!AA:AA, MATCH('BMP Records'!#REF!,'BMP Records'!$A:$A, 0)), 1, 0)</calculatedColumnFormula>
    </tableColumn>
    <tableColumn id="81" xr3:uid="{00000000-0010-0000-0100-000051000000}" name="LONGITUDE Change">
      <calculatedColumnFormula>IF(AB2&lt;&gt;INDEX('BMP Records'!AB:AB, MATCH('BMP Records'!#REF!,'BMP Records'!$A:$A, 0)), 1, 0)</calculatedColumnFormula>
    </tableColumn>
    <tableColumn id="82" xr3:uid="{00000000-0010-0000-0100-000052000000}" name="COUNTY Change">
      <calculatedColumnFormula>IF(AC2&lt;&gt;INDEX('BMP Records'!AC:AC, MATCH('BMP Records'!#REF!,'BMP Records'!$A:$A, 0)), 1, 0)</calculatedColumnFormula>
    </tableColumn>
    <tableColumn id="83" xr3:uid="{00000000-0010-0000-0100-000053000000}" name="FIPS CODE Change">
      <calculatedColumnFormula>IF(AD2&lt;&gt;INDEX('BMP Records'!AD:AD, MATCH('BMP Records'!#REF!,'BMP Records'!$A:$A, 0)), 1, 0)</calculatedColumnFormula>
    </tableColumn>
    <tableColumn id="84" xr3:uid="{00000000-0010-0000-0100-000054000000}" name="HUC 8 Change">
      <calculatedColumnFormula>IF(AE2&lt;&gt;INDEX('BMP Records'!AE:AE, MATCH('BMP Records'!#REF!,'BMP Records'!$A:$A, 0)), 1, 0)</calculatedColumnFormula>
    </tableColumn>
    <tableColumn id="85" xr3:uid="{00000000-0010-0000-0100-000055000000}" name="HUC 10 Change">
      <calculatedColumnFormula>IF(AF2&lt;&gt;INDEX('BMP Records'!AF:AF, MATCH('BMP Records'!#REF!,'BMP Records'!$A:$A, 0)), 1, 0)</calculatedColumnFormula>
    </tableColumn>
    <tableColumn id="86" xr3:uid="{00000000-0010-0000-0100-000056000000}" name="HUC 12 Change">
      <calculatedColumnFormula>IF(AG2&lt;&gt;INDEX('BMP Records'!AG:AG, MATCH('BMP Records'!#REF!,'BMP Records'!$A:$A, 0)), 1, 0)</calculatedColumnFormula>
    </tableColumn>
    <tableColumn id="87" xr3:uid="{00000000-0010-0000-0100-000057000000}" name="STATE Change">
      <calculatedColumnFormula>IF(AH2&lt;&gt;INDEX('BMP Records'!AH:AH, MATCH('BMP Records'!#REF!,'BMP Records'!$A:$A, 0)), 1, 0)</calculatedColumnFormula>
    </tableColumn>
    <tableColumn id="88" xr3:uid="{00000000-0010-0000-0100-000058000000}" name="RECEIVING WATERBODY Change">
      <calculatedColumnFormula>IF(AI2&lt;&gt;INDEX('BMP Records'!AI:AI, MATCH('BMP Records'!#REF!,'BMP Records'!$A:$A, 0)), 1, 0)</calculatedColumnFormula>
    </tableColumn>
    <tableColumn id="89" xr3:uid="{00000000-0010-0000-0100-000059000000}" name="PERCENT IMPERVIOUS Change">
      <calculatedColumnFormula>IF(AJ2&lt;&gt;INDEX('BMP Records'!AJ:AJ, MATCH('BMP Records'!#REF!,'BMP Records'!$A:$A, 0)), 1, 0)</calculatedColumnFormula>
    </tableColumn>
    <tableColumn id="90" xr3:uid="{00000000-0010-0000-0100-00005A000000}" name="LOCATED IN MS4 PERMITTED AREA? Change">
      <calculatedColumnFormula>IF(AK2&lt;&gt;INDEX('BMP Records'!AK:AK, MATCH('BMP Records'!#REF!,'BMP Records'!$A:$A, 0)), 1, 0)</calculatedColumnFormula>
    </tableColumn>
    <tableColumn id="91" xr3:uid="{00000000-0010-0000-0100-00005B000000}" name="PREVIOUS BMP Change">
      <calculatedColumnFormula>IF(AL2&lt;&gt;INDEX('BMP Records'!AL:AL, MATCH('BMP Records'!#REF!,'BMP Records'!$A:$A, 0)), 1, 0)</calculatedColumnFormula>
    </tableColumn>
    <tableColumn id="92" xr3:uid="{00000000-0010-0000-0100-00005C000000}" name="TREATMENT CAPACITY Change">
      <calculatedColumnFormula>IF(AM2&lt;&gt;INDEX('BMP Records'!AM:AM, MATCH('BMP Records'!#REF!,'BMP Records'!$A:$A, 0)), 1, 0)</calculatedColumnFormula>
    </tableColumn>
    <tableColumn id="93" xr3:uid="{00000000-0010-0000-0100-00005D000000}" name="HYDROLOGIC SOIL GROUP Change">
      <calculatedColumnFormula>IF(AN2&lt;&gt;INDEX('BMP Records'!AN:AN, MATCH('BMP Records'!#REF!,'BMP Records'!$A:$A, 0)), 1, 0)</calculatedColumnFormula>
    </tableColumn>
    <tableColumn id="94" xr3:uid="{00000000-0010-0000-0100-00005E000000}" name="UNDERDRAIN (Y/N) Change">
      <calculatedColumnFormula>IF(AO2&lt;&gt;INDEX('BMP Records'!AO:AO, MATCH('BMP Records'!#REF!,'BMP Records'!$A:$A, 0)), 1, 0)</calculatedColumnFormula>
    </tableColumn>
    <tableColumn id="95" xr3:uid="{00000000-0010-0000-0100-00005F000000}" name="SAND AND VEGETATION (Y/N) Change">
      <calculatedColumnFormula>IF(AP2&lt;&gt;INDEX('BMP Records'!AP:AP, MATCH('BMP Records'!#REF!,'BMP Records'!$A:$A, 0)), 1, 0)</calculatedColumnFormula>
    </tableColumn>
    <tableColumn id="96" xr3:uid="{00000000-0010-0000-0100-000060000000}" name="PRIOR LAND USE Change">
      <calculatedColumnFormula>IF(AQ2&lt;&gt;INDEX('BMP Records'!AQ:AQ, MATCH('BMP Records'!#REF!,'BMP Records'!$A:$A, 0)), 1, 0)</calculatedColumnFormula>
    </tableColumn>
    <tableColumn id="97" xr3:uid="{00000000-0010-0000-0100-000061000000}" name="BMP USED FOR OFFSET OR MITIGATION FEE Change">
      <calculatedColumnFormula>IF(AR2&lt;&gt;INDEX('BMP Records'!AR:AR, MATCH('BMP Records'!#REF!,'BMP Records'!$A:$A, 0)), 1, 0)</calculatedColumnFormula>
    </tableColumn>
    <tableColumn id="98" xr3:uid="{00000000-0010-0000-0100-000062000000}" name="PERMIT ID Change">
      <calculatedColumnFormula>IF(AS2&lt;&gt;INDEX('BMP Records'!AS:AS, MATCH('BMP Records'!#REF!,'BMP Records'!$A:$A, 0)), 1, 0)</calculatedColumnFormula>
    </tableColumn>
    <tableColumn id="99" xr3:uid="{00000000-0010-0000-0100-000063000000}" name="PERCENT IMPLEMENT Change">
      <calculatedColumnFormula>IF(AT2&lt;&gt;INDEX('BMP Records'!AT:AT, MATCH('BMP Records'!#REF!,'BMP Records'!$A:$A, 0)), 1, 0)</calculatedColumnFormula>
    </tableColumn>
    <tableColumn id="100" xr3:uid="{00000000-0010-0000-0100-000064000000}" name="PERMIT APPROVAL DATE Change">
      <calculatedColumnFormula>IF(AU2&lt;&gt;INDEX('BMP Records'!AU:AU, MATCH('BMP Records'!#REF!,'BMP Records'!$A:$A, 0)), 1, 0)</calculatedColumnFormula>
    </tableColumn>
    <tableColumn id="101" xr3:uid="{00000000-0010-0000-0100-000065000000}" name="UPDATED DATE Change">
      <calculatedColumnFormula>IF(AV2&lt;&gt;INDEX('BMP Records'!AV:AV, MATCH('BMP Records'!#REF!,'BMP Records'!$A:$A, 0)), 1, 0)</calculatedColumnFormula>
    </tableColumn>
    <tableColumn id="102" xr3:uid="{00000000-0010-0000-0100-000066000000}" name="REINSPECTION DATE Change">
      <calculatedColumnFormula>IF(AW2&lt;&gt;INDEX('BMP Records'!AW:AW, MATCH('BMP Records'!#REF!,'BMP Records'!$A:$A, 0)), 1, 0)</calculatedColumnFormula>
    </tableColumn>
    <tableColumn id="103" xr3:uid="{00000000-0010-0000-0100-000067000000}" name="REINSPECTION STATUS Change">
      <calculatedColumnFormula>IF(AX2&lt;&gt;INDEX('BMP Records'!AX:AX, MATCH('BMP Records'!#REF!,'BMP Records'!$A:$A, 0)), 1, 0)</calculatedColumnFormula>
    </tableColumn>
    <tableColumn id="104" xr3:uid="{00000000-0010-0000-0100-000068000000}" name="NEIEN AGENCY CODE Change">
      <calculatedColumnFormula>IF(AY2&lt;&gt;INDEX('BMP Records'!AY:AY, MATCH('BMP Records'!#REF!,'BMP Records'!$A:$A, 0)), 1, 0)</calculatedColumnFormula>
    </tableColumn>
    <tableColumn id="105" xr3:uid="{00000000-0010-0000-0100-000069000000}" name="NEIEN AGENCY NAME Change">
      <calculatedColumnFormula>IF(AZ2&lt;&gt;INDEX('BMP Records'!AZ:AZ, MATCH('BMP Records'!#REF!,'BMP Records'!$A:$A, 0)), 1, 0)</calculatedColumnFormula>
    </tableColumn>
    <tableColumn id="106" xr3:uid="{00000000-0010-0000-0100-00006A000000}" name="Comments Change">
      <calculatedColumnFormula>IF(BA2&lt;&gt;INDEX('BMP Records'!BA:BA, MATCH('BMP Records'!#REF!,'BMP Records'!$A:$A, 0)), 1, 0)</calculatedColumnFormula>
    </tableColumn>
    <tableColumn id="107" xr3:uid="{00000000-0010-0000-0100-00006B000000}" name="Changes" dataDxfId="8">
      <calculatedColumnFormula>SUM(Table1[[#This Row],[DOD BMP ID Change]:[Comments Change]])</calculatedColumnFormula>
    </tableColumn>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cast.chesapeakebay.net/CostProfile/DownloadCostProfile?costProfileId=5&amp;costProfileName=NewYork" TargetMode="External"/><Relationship Id="rId1" Type="http://schemas.openxmlformats.org/officeDocument/2006/relationships/hyperlink" Target="mailto:MKarpaitis@BrwnCald.com"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39997558519241921"/>
    <pageSetUpPr fitToPage="1"/>
  </sheetPr>
  <dimension ref="A1:C37"/>
  <sheetViews>
    <sheetView tabSelected="1" zoomScaleNormal="100" workbookViewId="0">
      <selection sqref="A1:C1"/>
    </sheetView>
  </sheetViews>
  <sheetFormatPr defaultRowHeight="15" x14ac:dyDescent="0.25"/>
  <cols>
    <col min="1" max="1" width="25.7109375" style="101" customWidth="1"/>
    <col min="2" max="2" width="59" style="54" customWidth="1"/>
    <col min="3" max="3" width="55.7109375" customWidth="1"/>
  </cols>
  <sheetData>
    <row r="1" spans="1:3" ht="21" x14ac:dyDescent="0.35">
      <c r="A1" s="115" t="s">
        <v>679</v>
      </c>
      <c r="B1" s="116"/>
      <c r="C1" s="117"/>
    </row>
    <row r="2" spans="1:3" x14ac:dyDescent="0.25">
      <c r="A2" s="44" t="s">
        <v>577</v>
      </c>
      <c r="B2" s="45" t="s">
        <v>578</v>
      </c>
      <c r="C2" s="46" t="s">
        <v>579</v>
      </c>
    </row>
    <row r="3" spans="1:3" ht="30" x14ac:dyDescent="0.25">
      <c r="A3" s="126" t="s">
        <v>596</v>
      </c>
      <c r="B3" s="124" t="s">
        <v>580</v>
      </c>
      <c r="C3" s="73" t="s">
        <v>677</v>
      </c>
    </row>
    <row r="4" spans="1:3" x14ac:dyDescent="0.25">
      <c r="A4" s="127"/>
      <c r="B4" s="125"/>
      <c r="C4" s="74" t="s">
        <v>666</v>
      </c>
    </row>
    <row r="5" spans="1:3" s="75" customFormat="1" x14ac:dyDescent="0.25">
      <c r="A5" s="49"/>
      <c r="B5" s="50"/>
      <c r="C5" s="51"/>
    </row>
    <row r="6" spans="1:3" s="75" customFormat="1" ht="30" x14ac:dyDescent="0.25">
      <c r="A6" s="128" t="s">
        <v>682</v>
      </c>
      <c r="B6" s="62" t="s">
        <v>690</v>
      </c>
      <c r="C6" s="78" t="s">
        <v>703</v>
      </c>
    </row>
    <row r="7" spans="1:3" s="75" customFormat="1" x14ac:dyDescent="0.25">
      <c r="A7" s="129"/>
      <c r="B7" s="109" t="s">
        <v>589</v>
      </c>
      <c r="C7" s="78" t="s">
        <v>590</v>
      </c>
    </row>
    <row r="8" spans="1:3" s="75" customFormat="1" ht="30" x14ac:dyDescent="0.25">
      <c r="A8" s="129"/>
      <c r="B8" s="110" t="s">
        <v>683</v>
      </c>
      <c r="C8" s="103" t="s">
        <v>684</v>
      </c>
    </row>
    <row r="9" spans="1:3" s="75" customFormat="1" ht="30" x14ac:dyDescent="0.25">
      <c r="A9" s="129"/>
      <c r="B9" s="108" t="s">
        <v>705</v>
      </c>
      <c r="C9" s="104" t="s">
        <v>704</v>
      </c>
    </row>
    <row r="10" spans="1:3" s="75" customFormat="1" ht="45" x14ac:dyDescent="0.25">
      <c r="A10" s="129"/>
      <c r="B10" s="105" t="s">
        <v>685</v>
      </c>
      <c r="C10" s="104" t="s">
        <v>686</v>
      </c>
    </row>
    <row r="11" spans="1:3" s="75" customFormat="1" ht="30" x14ac:dyDescent="0.25">
      <c r="A11" s="130"/>
      <c r="B11" s="106" t="s">
        <v>687</v>
      </c>
      <c r="C11" s="107" t="s">
        <v>688</v>
      </c>
    </row>
    <row r="12" spans="1:3" x14ac:dyDescent="0.25">
      <c r="A12" s="49"/>
      <c r="B12" s="50"/>
      <c r="C12" s="51"/>
    </row>
    <row r="13" spans="1:3" ht="225" x14ac:dyDescent="0.25">
      <c r="A13" s="121" t="s">
        <v>680</v>
      </c>
      <c r="B13" s="63" t="s">
        <v>678</v>
      </c>
      <c r="C13" s="82" t="s">
        <v>708</v>
      </c>
    </row>
    <row r="14" spans="1:3" ht="105" x14ac:dyDescent="0.25">
      <c r="A14" s="122"/>
      <c r="B14" s="111" t="s">
        <v>689</v>
      </c>
      <c r="C14" s="112" t="s">
        <v>692</v>
      </c>
    </row>
    <row r="15" spans="1:3" x14ac:dyDescent="0.25">
      <c r="A15" s="122"/>
      <c r="B15" s="95"/>
      <c r="C15" s="96" t="s">
        <v>707</v>
      </c>
    </row>
    <row r="16" spans="1:3" ht="60" x14ac:dyDescent="0.25">
      <c r="A16" s="122"/>
      <c r="B16" s="52" t="s">
        <v>660</v>
      </c>
      <c r="C16" s="79" t="s">
        <v>597</v>
      </c>
    </row>
    <row r="17" spans="1:3" s="75" customFormat="1" ht="45" x14ac:dyDescent="0.25">
      <c r="A17" s="122"/>
      <c r="B17" s="80" t="s">
        <v>661</v>
      </c>
      <c r="C17" s="79"/>
    </row>
    <row r="18" spans="1:3" x14ac:dyDescent="0.25">
      <c r="A18" s="122"/>
      <c r="B18" s="52" t="s">
        <v>662</v>
      </c>
      <c r="C18" s="48"/>
    </row>
    <row r="19" spans="1:3" ht="30" x14ac:dyDescent="0.25">
      <c r="A19" s="122"/>
      <c r="B19" s="52" t="s">
        <v>663</v>
      </c>
      <c r="C19" s="48" t="s">
        <v>598</v>
      </c>
    </row>
    <row r="20" spans="1:3" ht="30" x14ac:dyDescent="0.25">
      <c r="A20" s="122"/>
      <c r="B20" s="52" t="s">
        <v>667</v>
      </c>
      <c r="C20" s="48" t="s">
        <v>599</v>
      </c>
    </row>
    <row r="21" spans="1:3" ht="30" x14ac:dyDescent="0.25">
      <c r="A21" s="122"/>
      <c r="B21" s="124" t="s">
        <v>712</v>
      </c>
      <c r="C21" s="114" t="s">
        <v>713</v>
      </c>
    </row>
    <row r="22" spans="1:3" s="75" customFormat="1" x14ac:dyDescent="0.25">
      <c r="A22" s="122"/>
      <c r="B22" s="125"/>
      <c r="C22" s="96" t="s">
        <v>583</v>
      </c>
    </row>
    <row r="23" spans="1:3" ht="135" x14ac:dyDescent="0.25">
      <c r="A23" s="122"/>
      <c r="B23" s="52" t="s">
        <v>693</v>
      </c>
      <c r="C23" s="82" t="s">
        <v>709</v>
      </c>
    </row>
    <row r="24" spans="1:3" ht="45" x14ac:dyDescent="0.25">
      <c r="A24" s="122"/>
      <c r="B24" s="52" t="s">
        <v>694</v>
      </c>
      <c r="C24" s="48"/>
    </row>
    <row r="25" spans="1:3" ht="30" x14ac:dyDescent="0.25">
      <c r="A25" s="122"/>
      <c r="B25" s="52" t="s">
        <v>695</v>
      </c>
      <c r="C25" s="48" t="s">
        <v>668</v>
      </c>
    </row>
    <row r="26" spans="1:3" ht="30" x14ac:dyDescent="0.25">
      <c r="A26" s="122"/>
      <c r="B26" s="52" t="s">
        <v>696</v>
      </c>
      <c r="C26" s="48" t="s">
        <v>584</v>
      </c>
    </row>
    <row r="27" spans="1:3" ht="49.5" customHeight="1" x14ac:dyDescent="0.25">
      <c r="A27" s="122"/>
      <c r="B27" s="83" t="s">
        <v>697</v>
      </c>
      <c r="C27" s="81" t="s">
        <v>583</v>
      </c>
    </row>
    <row r="28" spans="1:3" ht="67.5" customHeight="1" x14ac:dyDescent="0.25">
      <c r="A28" s="122"/>
      <c r="B28" s="63" t="s">
        <v>698</v>
      </c>
      <c r="C28" s="82" t="s">
        <v>691</v>
      </c>
    </row>
    <row r="29" spans="1:3" ht="60" customHeight="1" x14ac:dyDescent="0.25">
      <c r="A29" s="122"/>
      <c r="B29" s="113" t="s">
        <v>706</v>
      </c>
      <c r="C29" s="118" t="s">
        <v>670</v>
      </c>
    </row>
    <row r="30" spans="1:3" ht="60" hidden="1" x14ac:dyDescent="0.25">
      <c r="A30" s="122"/>
      <c r="B30" s="113" t="s">
        <v>669</v>
      </c>
      <c r="C30" s="119"/>
    </row>
    <row r="31" spans="1:3" ht="60" x14ac:dyDescent="0.25">
      <c r="A31" s="122"/>
      <c r="B31" s="113" t="s">
        <v>699</v>
      </c>
      <c r="C31" s="119"/>
    </row>
    <row r="32" spans="1:3" ht="45" x14ac:dyDescent="0.25">
      <c r="A32" s="122"/>
      <c r="B32" s="63" t="s">
        <v>700</v>
      </c>
      <c r="C32" s="120"/>
    </row>
    <row r="33" spans="1:3" ht="135" x14ac:dyDescent="0.25">
      <c r="A33" s="122"/>
      <c r="B33" s="52" t="s">
        <v>701</v>
      </c>
      <c r="C33" s="82" t="s">
        <v>710</v>
      </c>
    </row>
    <row r="34" spans="1:3" ht="30" x14ac:dyDescent="0.25">
      <c r="A34" s="123"/>
      <c r="B34" s="52" t="s">
        <v>702</v>
      </c>
      <c r="C34" s="48"/>
    </row>
    <row r="35" spans="1:3" x14ac:dyDescent="0.25">
      <c r="A35" s="49"/>
      <c r="B35" s="50"/>
      <c r="C35" s="51"/>
    </row>
    <row r="36" spans="1:3" ht="30.75" thickBot="1" x14ac:dyDescent="0.3">
      <c r="A36" s="99" t="s">
        <v>711</v>
      </c>
      <c r="B36" s="47" t="s">
        <v>582</v>
      </c>
      <c r="C36" s="72" t="s">
        <v>581</v>
      </c>
    </row>
    <row r="37" spans="1:3" ht="30.75" thickBot="1" x14ac:dyDescent="0.3">
      <c r="A37" s="100" t="s">
        <v>587</v>
      </c>
      <c r="B37" s="53" t="s">
        <v>588</v>
      </c>
      <c r="C37" s="72" t="s">
        <v>581</v>
      </c>
    </row>
  </sheetData>
  <sheetProtection sheet="1" objects="1" scenarios="1"/>
  <mergeCells count="7">
    <mergeCell ref="A1:C1"/>
    <mergeCell ref="C29:C32"/>
    <mergeCell ref="A13:A34"/>
    <mergeCell ref="B3:B4"/>
    <mergeCell ref="A3:A4"/>
    <mergeCell ref="A6:A11"/>
    <mergeCell ref="B21:B22"/>
  </mergeCells>
  <hyperlinks>
    <hyperlink ref="C4" r:id="rId1" xr:uid="{00000000-0004-0000-0000-000001000000}"/>
    <hyperlink ref="C27" location="IMPQualifier" display="See the Static Lookups tab for more information. " xr:uid="{00000000-0004-0000-0000-000002000000}"/>
    <hyperlink ref="C15" r:id="rId2" xr:uid="{00000000-0004-0000-0000-000003000000}"/>
    <hyperlink ref="C22" location="BMPStatus" display="See the Static Lookups tab for more information. " xr:uid="{1718BEEF-8610-4076-9454-229D99D2A0FC}"/>
  </hyperlinks>
  <pageMargins left="0.7" right="0.7" top="0.75" bottom="0.75" header="0.3" footer="0.3"/>
  <pageSetup scale="66" fitToHeight="0" orientation="portrait" r:id="rId3"/>
  <headerFooter>
    <oddHeader>&amp;R&amp;D</oddHeader>
    <oddFooter>&amp;L&amp;F&amp;C&amp;A&amp;R&amp;P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39997558519241921"/>
    <pageSetUpPr fitToPage="1"/>
  </sheetPr>
  <dimension ref="A1:BA98"/>
  <sheetViews>
    <sheetView topLeftCell="B1" workbookViewId="0">
      <pane ySplit="1" topLeftCell="A2" activePane="bottomLeft" state="frozen"/>
      <selection pane="bottomLeft" activeCell="B2" sqref="B2"/>
    </sheetView>
  </sheetViews>
  <sheetFormatPr defaultRowHeight="15" x14ac:dyDescent="0.25"/>
  <cols>
    <col min="1" max="1" width="14" style="75" hidden="1" customWidth="1"/>
    <col min="2" max="2" width="20.28515625" customWidth="1"/>
    <col min="3" max="3" width="20.28515625" style="70" customWidth="1"/>
    <col min="4" max="4" width="20.28515625" style="65" customWidth="1"/>
    <col min="5" max="5" width="20.28515625" customWidth="1"/>
    <col min="6" max="6" width="25.5703125" customWidth="1"/>
    <col min="7" max="7" width="26.5703125" customWidth="1"/>
    <col min="8" max="8" width="39" bestFit="1" customWidth="1"/>
    <col min="9" max="9" width="20.7109375" style="68" bestFit="1" customWidth="1"/>
    <col min="10" max="10" width="18" bestFit="1" customWidth="1"/>
    <col min="11" max="11" width="20.28515625" hidden="1" customWidth="1"/>
    <col min="12" max="13" width="22.7109375" hidden="1" customWidth="1"/>
    <col min="14" max="14" width="32.7109375" hidden="1" customWidth="1"/>
    <col min="15" max="15" width="20.28515625" customWidth="1"/>
    <col min="16" max="16" width="24.5703125" style="26" customWidth="1"/>
    <col min="17" max="17" width="18.85546875" style="26" customWidth="1"/>
    <col min="18" max="18" width="21" customWidth="1"/>
    <col min="19" max="19" width="21.5703125" customWidth="1"/>
    <col min="20" max="20" width="24" customWidth="1"/>
    <col min="21" max="21" width="20.28515625" style="26" customWidth="1"/>
    <col min="22" max="22" width="17" bestFit="1" customWidth="1"/>
    <col min="23" max="23" width="20.28515625" style="26" customWidth="1"/>
    <col min="24" max="24" width="15.7109375" customWidth="1"/>
    <col min="25" max="25" width="34.140625" style="26" customWidth="1"/>
    <col min="26" max="26" width="29.28515625" style="26" customWidth="1"/>
    <col min="27" max="28" width="15.7109375" customWidth="1"/>
    <col min="29" max="29" width="20.28515625" style="26" customWidth="1"/>
    <col min="30" max="32" width="15.7109375" hidden="1" customWidth="1"/>
    <col min="33" max="33" width="15.7109375" style="41" customWidth="1"/>
    <col min="34" max="34" width="15.7109375" hidden="1" customWidth="1"/>
    <col min="35" max="35" width="24.5703125" customWidth="1"/>
    <col min="36" max="36" width="22.85546875" style="43" customWidth="1"/>
    <col min="37" max="37" width="34.42578125" customWidth="1"/>
    <col min="38" max="38" width="16.7109375" customWidth="1"/>
    <col min="39" max="39" width="23" customWidth="1"/>
    <col min="40" max="40" width="26.140625" customWidth="1"/>
    <col min="41" max="41" width="20.42578125" customWidth="1"/>
    <col min="42" max="42" width="29.7109375" customWidth="1"/>
    <col min="43" max="43" width="17.7109375" customWidth="1"/>
    <col min="44" max="44" width="41.28515625" customWidth="1"/>
    <col min="45" max="45" width="15.7109375" customWidth="1"/>
    <col min="46" max="46" width="22.140625" customWidth="1"/>
    <col min="47" max="47" width="24.85546875" customWidth="1"/>
    <col min="48" max="48" width="16.5703125" customWidth="1"/>
    <col min="49" max="49" width="21" customWidth="1"/>
    <col min="50" max="50" width="23.140625" customWidth="1"/>
    <col min="51" max="51" width="21.7109375" style="41" hidden="1" customWidth="1"/>
    <col min="52" max="52" width="22.42578125" hidden="1" customWidth="1"/>
    <col min="53" max="53" width="59.42578125" customWidth="1"/>
  </cols>
  <sheetData>
    <row r="1" spans="1:53" ht="30" x14ac:dyDescent="0.25">
      <c r="A1" s="84" t="s">
        <v>602</v>
      </c>
      <c r="B1" s="85" t="s">
        <v>568</v>
      </c>
      <c r="C1" s="86" t="s">
        <v>585</v>
      </c>
      <c r="D1" s="87" t="s">
        <v>586</v>
      </c>
      <c r="E1" s="85" t="s">
        <v>0</v>
      </c>
      <c r="F1" s="85" t="s">
        <v>1</v>
      </c>
      <c r="G1" s="88" t="s">
        <v>532</v>
      </c>
      <c r="H1" s="85" t="s">
        <v>2</v>
      </c>
      <c r="I1" s="89" t="s">
        <v>3</v>
      </c>
      <c r="J1" s="88" t="s">
        <v>4</v>
      </c>
      <c r="K1" s="84" t="s">
        <v>5</v>
      </c>
      <c r="L1" s="84" t="s">
        <v>533</v>
      </c>
      <c r="M1" s="84" t="s">
        <v>534</v>
      </c>
      <c r="N1" s="84" t="s">
        <v>535</v>
      </c>
      <c r="O1" s="85" t="s">
        <v>671</v>
      </c>
      <c r="P1" s="90" t="s">
        <v>7</v>
      </c>
      <c r="Q1" s="91" t="s">
        <v>8</v>
      </c>
      <c r="R1" s="88" t="s">
        <v>9</v>
      </c>
      <c r="S1" s="88" t="s">
        <v>543</v>
      </c>
      <c r="T1" s="88" t="s">
        <v>544</v>
      </c>
      <c r="U1" s="90" t="s">
        <v>10</v>
      </c>
      <c r="V1" s="88" t="s">
        <v>11</v>
      </c>
      <c r="W1" s="90" t="s">
        <v>12</v>
      </c>
      <c r="X1" s="88" t="s">
        <v>13</v>
      </c>
      <c r="Y1" s="90" t="s">
        <v>14</v>
      </c>
      <c r="Z1" s="90" t="s">
        <v>249</v>
      </c>
      <c r="AA1" s="85" t="s">
        <v>15</v>
      </c>
      <c r="AB1" s="85" t="s">
        <v>16</v>
      </c>
      <c r="AC1" s="90" t="s">
        <v>17</v>
      </c>
      <c r="AD1" s="84" t="s">
        <v>18</v>
      </c>
      <c r="AE1" s="84" t="s">
        <v>19</v>
      </c>
      <c r="AF1" s="84" t="s">
        <v>20</v>
      </c>
      <c r="AG1" s="92" t="s">
        <v>21</v>
      </c>
      <c r="AH1" s="84" t="s">
        <v>22</v>
      </c>
      <c r="AI1" s="93" t="s">
        <v>538</v>
      </c>
      <c r="AJ1" s="94" t="s">
        <v>536</v>
      </c>
      <c r="AK1" s="88" t="s">
        <v>23</v>
      </c>
      <c r="AL1" s="88" t="s">
        <v>664</v>
      </c>
      <c r="AM1" s="88" t="s">
        <v>25</v>
      </c>
      <c r="AN1" s="88" t="s">
        <v>26</v>
      </c>
      <c r="AO1" s="88" t="s">
        <v>27</v>
      </c>
      <c r="AP1" s="88" t="s">
        <v>28</v>
      </c>
      <c r="AQ1" s="88" t="s">
        <v>29</v>
      </c>
      <c r="AR1" s="88" t="s">
        <v>33</v>
      </c>
      <c r="AS1" s="88" t="s">
        <v>34</v>
      </c>
      <c r="AT1" s="88" t="s">
        <v>35</v>
      </c>
      <c r="AU1" s="88" t="s">
        <v>36</v>
      </c>
      <c r="AV1" s="88" t="s">
        <v>37</v>
      </c>
      <c r="AW1" s="88" t="s">
        <v>38</v>
      </c>
      <c r="AX1" s="88" t="s">
        <v>39</v>
      </c>
      <c r="AY1" s="84" t="s">
        <v>40</v>
      </c>
      <c r="AZ1" s="84" t="s">
        <v>41</v>
      </c>
      <c r="BA1" s="88" t="s">
        <v>591</v>
      </c>
    </row>
    <row r="2" spans="1:53" x14ac:dyDescent="0.25">
      <c r="K2" s="70" t="str">
        <f>IF(ISBLANK(Table2[[#This Row],[BMP Status]]), "", "FED")</f>
        <v/>
      </c>
      <c r="L2" s="75" t="str">
        <f t="shared" ref="L2:N42" si="0">IF(ISTEXT($H2),"USAR 99th Reserve","")</f>
        <v/>
      </c>
      <c r="M2" s="75" t="str">
        <f t="shared" ref="M2:N15" si="1">IF(ISTEXT($H2),"USAR 99th Reserve","")</f>
        <v/>
      </c>
      <c r="N2" s="75" t="str">
        <f t="shared" si="1"/>
        <v/>
      </c>
      <c r="AD2" s="75" t="str">
        <f>_xlfn.IFNA(VLOOKUP(AC2,'Static Lookups'!$B$50:$C$70,2,FALSE), "")</f>
        <v/>
      </c>
      <c r="AE2" s="75" t="str">
        <f t="shared" ref="AE2:AE3" si="2">IF(ISBLANK(AG2),"", LEFT(AG2,8))</f>
        <v/>
      </c>
      <c r="AF2" s="75" t="str">
        <f t="shared" ref="AF2:AF3" si="3">IF(ISBLANK(AG2),"", LEFT(AG2,10))</f>
        <v/>
      </c>
      <c r="AH2" s="75" t="str">
        <f t="shared" ref="AH2:AH64" si="4">IF(ISTEXT(H2),"NY","")</f>
        <v/>
      </c>
      <c r="AT2" s="102"/>
      <c r="AY2" s="98" t="str">
        <f>IF(ISBLANK(Table2[[#This Row],[BMP Status]]), "", "DoD")</f>
        <v/>
      </c>
      <c r="AZ2" t="str">
        <f t="shared" ref="AZ2:AZ31" si="5">IF(ISTEXT(H2),"NYSDEC","")</f>
        <v/>
      </c>
    </row>
    <row r="3" spans="1:53" x14ac:dyDescent="0.25">
      <c r="K3" s="70" t="str">
        <f>IF(ISBLANK(Table2[[#This Row],[BMP Status]]), "", "FED")</f>
        <v/>
      </c>
      <c r="L3" s="75" t="str">
        <f t="shared" si="0"/>
        <v/>
      </c>
      <c r="M3" s="75" t="str">
        <f t="shared" si="1"/>
        <v/>
      </c>
      <c r="N3" s="75" t="str">
        <f t="shared" si="1"/>
        <v/>
      </c>
      <c r="AD3" s="75" t="str">
        <f>_xlfn.IFNA(VLOOKUP(AC3,'Static Lookups'!$B$50:$C$70,2,FALSE), "")</f>
        <v/>
      </c>
      <c r="AE3" s="75" t="str">
        <f t="shared" si="2"/>
        <v/>
      </c>
      <c r="AF3" s="75" t="str">
        <f t="shared" si="3"/>
        <v/>
      </c>
      <c r="AH3" s="75" t="str">
        <f t="shared" si="4"/>
        <v/>
      </c>
      <c r="AT3" s="102"/>
      <c r="AY3" s="98" t="str">
        <f>IF(ISBLANK(Table2[[#This Row],[BMP Status]]), "", "DoD")</f>
        <v/>
      </c>
      <c r="AZ3" t="str">
        <f t="shared" si="5"/>
        <v/>
      </c>
    </row>
    <row r="4" spans="1:53" x14ac:dyDescent="0.25">
      <c r="K4" s="70" t="str">
        <f>IF(ISBLANK(Table2[[#This Row],[BMP Status]]), "", "FED")</f>
        <v/>
      </c>
      <c r="L4" s="75" t="str">
        <f t="shared" si="0"/>
        <v/>
      </c>
      <c r="M4" s="75" t="str">
        <f t="shared" si="1"/>
        <v/>
      </c>
      <c r="N4" s="75" t="str">
        <f t="shared" si="1"/>
        <v/>
      </c>
      <c r="AD4" s="75" t="str">
        <f>_xlfn.IFNA(VLOOKUP(AC4,'Static Lookups'!$B$50:$C$70,2,FALSE), "")</f>
        <v/>
      </c>
      <c r="AE4" s="75" t="str">
        <f t="shared" ref="AE4:AE67" si="6">IF(ISBLANK(AG4),"", LEFT(AG4,8))</f>
        <v/>
      </c>
      <c r="AF4" s="75" t="str">
        <f t="shared" ref="AF4:AF67" si="7">IF(ISBLANK(AG4),"", LEFT(AG4,10))</f>
        <v/>
      </c>
      <c r="AH4" s="75" t="str">
        <f t="shared" si="4"/>
        <v/>
      </c>
      <c r="AT4" s="102"/>
      <c r="AY4" s="98" t="str">
        <f>IF(ISBLANK(Table2[[#This Row],[BMP Status]]), "", "DoD")</f>
        <v/>
      </c>
      <c r="AZ4" t="str">
        <f t="shared" si="5"/>
        <v/>
      </c>
    </row>
    <row r="5" spans="1:53" x14ac:dyDescent="0.25">
      <c r="K5" s="70" t="str">
        <f>IF(ISBLANK(Table2[[#This Row],[BMP Status]]), "", "FED")</f>
        <v/>
      </c>
      <c r="L5" s="75" t="str">
        <f t="shared" si="0"/>
        <v/>
      </c>
      <c r="M5" s="75" t="str">
        <f t="shared" si="1"/>
        <v/>
      </c>
      <c r="N5" s="75" t="str">
        <f t="shared" si="1"/>
        <v/>
      </c>
      <c r="AD5" s="75" t="str">
        <f>_xlfn.IFNA(VLOOKUP(AC5,'Static Lookups'!$B$50:$C$70,2,FALSE), "")</f>
        <v/>
      </c>
      <c r="AE5" s="75" t="str">
        <f t="shared" si="6"/>
        <v/>
      </c>
      <c r="AF5" s="75" t="str">
        <f t="shared" si="7"/>
        <v/>
      </c>
      <c r="AH5" s="75" t="str">
        <f t="shared" si="4"/>
        <v/>
      </c>
      <c r="AT5" s="102"/>
      <c r="AY5" s="98" t="str">
        <f>IF(ISBLANK(Table2[[#This Row],[BMP Status]]), "", "DoD")</f>
        <v/>
      </c>
      <c r="AZ5" t="str">
        <f t="shared" si="5"/>
        <v/>
      </c>
    </row>
    <row r="6" spans="1:53" x14ac:dyDescent="0.25">
      <c r="K6" s="70" t="str">
        <f>IF(ISBLANK(Table2[[#This Row],[BMP Status]]), "", "FED")</f>
        <v/>
      </c>
      <c r="L6" s="75" t="str">
        <f t="shared" si="0"/>
        <v/>
      </c>
      <c r="M6" s="75" t="str">
        <f t="shared" si="1"/>
        <v/>
      </c>
      <c r="N6" s="75" t="str">
        <f t="shared" si="1"/>
        <v/>
      </c>
      <c r="AD6" s="75" t="str">
        <f>_xlfn.IFNA(VLOOKUP(AC6,'Static Lookups'!$B$50:$C$70,2,FALSE), "")</f>
        <v/>
      </c>
      <c r="AE6" s="75" t="str">
        <f t="shared" si="6"/>
        <v/>
      </c>
      <c r="AF6" s="75" t="str">
        <f t="shared" si="7"/>
        <v/>
      </c>
      <c r="AH6" s="75" t="str">
        <f t="shared" si="4"/>
        <v/>
      </c>
      <c r="AT6" s="102"/>
      <c r="AY6" s="98" t="str">
        <f>IF(ISBLANK(Table2[[#This Row],[BMP Status]]), "", "DoD")</f>
        <v/>
      </c>
      <c r="AZ6" t="str">
        <f t="shared" si="5"/>
        <v/>
      </c>
    </row>
    <row r="7" spans="1:53" x14ac:dyDescent="0.25">
      <c r="K7" s="70" t="str">
        <f>IF(ISBLANK(Table2[[#This Row],[BMP Status]]), "", "FED")</f>
        <v/>
      </c>
      <c r="L7" s="75" t="str">
        <f t="shared" si="0"/>
        <v/>
      </c>
      <c r="M7" s="75" t="str">
        <f t="shared" si="1"/>
        <v/>
      </c>
      <c r="N7" s="75" t="str">
        <f t="shared" si="1"/>
        <v/>
      </c>
      <c r="AD7" s="75" t="str">
        <f>_xlfn.IFNA(VLOOKUP(AC7,'Static Lookups'!$B$50:$C$70,2,FALSE), "")</f>
        <v/>
      </c>
      <c r="AE7" s="75" t="str">
        <f t="shared" si="6"/>
        <v/>
      </c>
      <c r="AF7" s="75" t="str">
        <f t="shared" si="7"/>
        <v/>
      </c>
      <c r="AH7" s="75" t="str">
        <f t="shared" si="4"/>
        <v/>
      </c>
      <c r="AT7" s="102"/>
      <c r="AY7" s="98" t="str">
        <f>IF(ISBLANK(Table2[[#This Row],[BMP Status]]), "", "DoD")</f>
        <v/>
      </c>
      <c r="AZ7" t="str">
        <f t="shared" si="5"/>
        <v/>
      </c>
    </row>
    <row r="8" spans="1:53" x14ac:dyDescent="0.25">
      <c r="K8" s="70" t="str">
        <f>IF(ISBLANK(Table2[[#This Row],[BMP Status]]), "", "FED")</f>
        <v/>
      </c>
      <c r="L8" s="75" t="str">
        <f t="shared" si="0"/>
        <v/>
      </c>
      <c r="M8" s="75" t="str">
        <f t="shared" si="1"/>
        <v/>
      </c>
      <c r="N8" s="75" t="str">
        <f t="shared" si="1"/>
        <v/>
      </c>
      <c r="AD8" s="75" t="str">
        <f>_xlfn.IFNA(VLOOKUP(AC8,'Static Lookups'!$B$50:$C$70,2,FALSE), "")</f>
        <v/>
      </c>
      <c r="AE8" s="75" t="str">
        <f t="shared" si="6"/>
        <v/>
      </c>
      <c r="AF8" s="75" t="str">
        <f t="shared" si="7"/>
        <v/>
      </c>
      <c r="AH8" s="75" t="str">
        <f t="shared" si="4"/>
        <v/>
      </c>
      <c r="AT8" s="102"/>
      <c r="AY8" s="98" t="str">
        <f>IF(ISBLANK(Table2[[#This Row],[BMP Status]]), "", "DoD")</f>
        <v/>
      </c>
      <c r="AZ8" t="str">
        <f t="shared" si="5"/>
        <v/>
      </c>
    </row>
    <row r="9" spans="1:53" x14ac:dyDescent="0.25">
      <c r="K9" s="70" t="str">
        <f>IF(ISBLANK(Table2[[#This Row],[BMP Status]]), "", "FED")</f>
        <v/>
      </c>
      <c r="L9" s="75" t="str">
        <f t="shared" si="0"/>
        <v/>
      </c>
      <c r="M9" s="75" t="str">
        <f t="shared" si="1"/>
        <v/>
      </c>
      <c r="N9" s="75" t="str">
        <f t="shared" si="1"/>
        <v/>
      </c>
      <c r="AD9" s="75" t="str">
        <f>_xlfn.IFNA(VLOOKUP(AC9,'Static Lookups'!$B$50:$C$70,2,FALSE), "")</f>
        <v/>
      </c>
      <c r="AE9" s="75" t="str">
        <f t="shared" si="6"/>
        <v/>
      </c>
      <c r="AF9" s="75" t="str">
        <f t="shared" si="7"/>
        <v/>
      </c>
      <c r="AH9" s="75" t="str">
        <f t="shared" si="4"/>
        <v/>
      </c>
      <c r="AT9" s="102"/>
      <c r="AY9" s="98" t="str">
        <f>IF(ISBLANK(Table2[[#This Row],[BMP Status]]), "", "DoD")</f>
        <v/>
      </c>
      <c r="AZ9" t="str">
        <f t="shared" si="5"/>
        <v/>
      </c>
    </row>
    <row r="10" spans="1:53" x14ac:dyDescent="0.25">
      <c r="K10" s="70" t="str">
        <f>IF(ISBLANK(Table2[[#This Row],[BMP Status]]), "", "FED")</f>
        <v/>
      </c>
      <c r="L10" s="75" t="str">
        <f t="shared" si="0"/>
        <v/>
      </c>
      <c r="M10" s="75" t="str">
        <f t="shared" si="1"/>
        <v/>
      </c>
      <c r="N10" s="75" t="str">
        <f t="shared" si="1"/>
        <v/>
      </c>
      <c r="AD10" s="75" t="str">
        <f>_xlfn.IFNA(VLOOKUP(AC10,'Static Lookups'!$B$50:$C$70,2,FALSE), "")</f>
        <v/>
      </c>
      <c r="AE10" s="75" t="str">
        <f t="shared" si="6"/>
        <v/>
      </c>
      <c r="AF10" s="75" t="str">
        <f t="shared" si="7"/>
        <v/>
      </c>
      <c r="AH10" s="75" t="str">
        <f t="shared" si="4"/>
        <v/>
      </c>
      <c r="AT10" s="102"/>
      <c r="AY10" s="98" t="str">
        <f>IF(ISBLANK(Table2[[#This Row],[BMP Status]]), "", "DoD")</f>
        <v/>
      </c>
      <c r="AZ10" t="str">
        <f t="shared" si="5"/>
        <v/>
      </c>
    </row>
    <row r="11" spans="1:53" x14ac:dyDescent="0.25">
      <c r="K11" s="70" t="str">
        <f>IF(ISBLANK(Table2[[#This Row],[BMP Status]]), "", "FED")</f>
        <v/>
      </c>
      <c r="L11" s="75" t="str">
        <f t="shared" si="0"/>
        <v/>
      </c>
      <c r="M11" s="75" t="str">
        <f t="shared" si="1"/>
        <v/>
      </c>
      <c r="N11" s="75" t="str">
        <f t="shared" si="1"/>
        <v/>
      </c>
      <c r="AD11" s="75" t="str">
        <f>_xlfn.IFNA(VLOOKUP(AC11,'Static Lookups'!$B$50:$C$70,2,FALSE), "")</f>
        <v/>
      </c>
      <c r="AE11" s="75" t="str">
        <f t="shared" si="6"/>
        <v/>
      </c>
      <c r="AF11" s="75" t="str">
        <f t="shared" si="7"/>
        <v/>
      </c>
      <c r="AH11" s="75" t="str">
        <f t="shared" si="4"/>
        <v/>
      </c>
      <c r="AT11" s="102"/>
      <c r="AY11" s="98" t="str">
        <f>IF(ISBLANK(Table2[[#This Row],[BMP Status]]), "", "DoD")</f>
        <v/>
      </c>
      <c r="AZ11" t="str">
        <f t="shared" si="5"/>
        <v/>
      </c>
    </row>
    <row r="12" spans="1:53" x14ac:dyDescent="0.25">
      <c r="K12" s="70" t="str">
        <f>IF(ISBLANK(Table2[[#This Row],[BMP Status]]), "", "FED")</f>
        <v/>
      </c>
      <c r="L12" s="75" t="str">
        <f t="shared" si="0"/>
        <v/>
      </c>
      <c r="M12" s="75" t="str">
        <f t="shared" si="1"/>
        <v/>
      </c>
      <c r="N12" s="75" t="str">
        <f t="shared" si="1"/>
        <v/>
      </c>
      <c r="AD12" s="75" t="str">
        <f>_xlfn.IFNA(VLOOKUP(AC12,'Static Lookups'!$B$50:$C$70,2,FALSE), "")</f>
        <v/>
      </c>
      <c r="AE12" s="75" t="str">
        <f t="shared" si="6"/>
        <v/>
      </c>
      <c r="AF12" s="75" t="str">
        <f t="shared" si="7"/>
        <v/>
      </c>
      <c r="AH12" s="75" t="str">
        <f t="shared" si="4"/>
        <v/>
      </c>
      <c r="AT12" s="102"/>
      <c r="AY12" s="98" t="str">
        <f>IF(ISBLANK(Table2[[#This Row],[BMP Status]]), "", "DoD")</f>
        <v/>
      </c>
      <c r="AZ12" t="str">
        <f t="shared" si="5"/>
        <v/>
      </c>
    </row>
    <row r="13" spans="1:53" x14ac:dyDescent="0.25">
      <c r="K13" s="70" t="str">
        <f>IF(ISBLANK(Table2[[#This Row],[BMP Status]]), "", "FED")</f>
        <v/>
      </c>
      <c r="L13" s="75" t="str">
        <f t="shared" si="0"/>
        <v/>
      </c>
      <c r="M13" s="75" t="str">
        <f t="shared" si="1"/>
        <v/>
      </c>
      <c r="N13" s="75" t="str">
        <f t="shared" si="1"/>
        <v/>
      </c>
      <c r="AD13" s="75" t="str">
        <f>_xlfn.IFNA(VLOOKUP(AC13,'Static Lookups'!$B$50:$C$70,2,FALSE), "")</f>
        <v/>
      </c>
      <c r="AE13" s="75" t="str">
        <f t="shared" si="6"/>
        <v/>
      </c>
      <c r="AF13" s="75" t="str">
        <f t="shared" si="7"/>
        <v/>
      </c>
      <c r="AH13" s="75" t="str">
        <f t="shared" si="4"/>
        <v/>
      </c>
      <c r="AT13" s="102"/>
      <c r="AY13" s="98" t="str">
        <f>IF(ISBLANK(Table2[[#This Row],[BMP Status]]), "", "DoD")</f>
        <v/>
      </c>
      <c r="AZ13" t="str">
        <f t="shared" si="5"/>
        <v/>
      </c>
    </row>
    <row r="14" spans="1:53" x14ac:dyDescent="0.25">
      <c r="K14" s="70" t="str">
        <f>IF(ISBLANK(Table2[[#This Row],[BMP Status]]), "", "FED")</f>
        <v/>
      </c>
      <c r="L14" s="75" t="str">
        <f t="shared" si="0"/>
        <v/>
      </c>
      <c r="M14" s="75" t="str">
        <f t="shared" si="1"/>
        <v/>
      </c>
      <c r="N14" s="75" t="str">
        <f t="shared" si="1"/>
        <v/>
      </c>
      <c r="AD14" s="75" t="str">
        <f>_xlfn.IFNA(VLOOKUP(AC14,'Static Lookups'!$B$50:$C$70,2,FALSE), "")</f>
        <v/>
      </c>
      <c r="AE14" s="75" t="str">
        <f t="shared" si="6"/>
        <v/>
      </c>
      <c r="AF14" s="75" t="str">
        <f t="shared" si="7"/>
        <v/>
      </c>
      <c r="AH14" s="75" t="str">
        <f t="shared" si="4"/>
        <v/>
      </c>
      <c r="AT14" s="102"/>
      <c r="AY14" s="98" t="str">
        <f>IF(ISBLANK(Table2[[#This Row],[BMP Status]]), "", "DoD")</f>
        <v/>
      </c>
      <c r="AZ14" t="str">
        <f t="shared" si="5"/>
        <v/>
      </c>
    </row>
    <row r="15" spans="1:53" x14ac:dyDescent="0.25">
      <c r="K15" s="70" t="str">
        <f>IF(ISBLANK(Table2[[#This Row],[BMP Status]]), "", "FED")</f>
        <v/>
      </c>
      <c r="L15" s="75" t="str">
        <f t="shared" si="0"/>
        <v/>
      </c>
      <c r="M15" s="75" t="str">
        <f t="shared" si="1"/>
        <v/>
      </c>
      <c r="N15" s="75" t="str">
        <f t="shared" si="1"/>
        <v/>
      </c>
      <c r="AD15" s="75" t="str">
        <f>_xlfn.IFNA(VLOOKUP(AC15,'Static Lookups'!$B$50:$C$70,2,FALSE), "")</f>
        <v/>
      </c>
      <c r="AE15" s="75" t="str">
        <f t="shared" si="6"/>
        <v/>
      </c>
      <c r="AF15" s="75" t="str">
        <f t="shared" si="7"/>
        <v/>
      </c>
      <c r="AH15" s="75" t="str">
        <f t="shared" si="4"/>
        <v/>
      </c>
      <c r="AT15" s="102"/>
      <c r="AY15" s="98" t="str">
        <f>IF(ISBLANK(Table2[[#This Row],[BMP Status]]), "", "DoD")</f>
        <v/>
      </c>
      <c r="AZ15" t="str">
        <f t="shared" si="5"/>
        <v/>
      </c>
    </row>
    <row r="16" spans="1:53" x14ac:dyDescent="0.25">
      <c r="K16" s="70" t="str">
        <f>IF(ISBLANK(Table2[[#This Row],[BMP Status]]), "", "FED")</f>
        <v/>
      </c>
      <c r="L16" s="75" t="str">
        <f t="shared" si="0"/>
        <v/>
      </c>
      <c r="M16" s="75" t="str">
        <f t="shared" si="0"/>
        <v/>
      </c>
      <c r="N16" s="75" t="str">
        <f t="shared" si="0"/>
        <v/>
      </c>
      <c r="AD16" s="75" t="str">
        <f>_xlfn.IFNA(VLOOKUP(AC16,'Static Lookups'!$B$50:$C$70,2,FALSE), "")</f>
        <v/>
      </c>
      <c r="AE16" s="75" t="str">
        <f t="shared" si="6"/>
        <v/>
      </c>
      <c r="AF16" s="75" t="str">
        <f t="shared" si="7"/>
        <v/>
      </c>
      <c r="AH16" s="75" t="str">
        <f t="shared" si="4"/>
        <v/>
      </c>
      <c r="AT16" s="102"/>
      <c r="AY16" s="98" t="str">
        <f>IF(ISBLANK(Table2[[#This Row],[BMP Status]]), "", "DoD")</f>
        <v/>
      </c>
      <c r="AZ16" t="str">
        <f t="shared" si="5"/>
        <v/>
      </c>
    </row>
    <row r="17" spans="11:52" x14ac:dyDescent="0.25">
      <c r="K17" s="70" t="str">
        <f>IF(ISBLANK(Table2[[#This Row],[BMP Status]]), "", "FED")</f>
        <v/>
      </c>
      <c r="L17" s="75" t="str">
        <f t="shared" si="0"/>
        <v/>
      </c>
      <c r="M17" s="75" t="str">
        <f t="shared" si="0"/>
        <v/>
      </c>
      <c r="N17" s="75" t="str">
        <f t="shared" si="0"/>
        <v/>
      </c>
      <c r="AD17" s="75" t="str">
        <f>_xlfn.IFNA(VLOOKUP(AC17,'Static Lookups'!$B$50:$C$70,2,FALSE), "")</f>
        <v/>
      </c>
      <c r="AE17" s="75" t="str">
        <f t="shared" si="6"/>
        <v/>
      </c>
      <c r="AF17" s="75" t="str">
        <f t="shared" si="7"/>
        <v/>
      </c>
      <c r="AH17" s="75" t="str">
        <f t="shared" si="4"/>
        <v/>
      </c>
      <c r="AT17" s="102"/>
      <c r="AY17" s="98" t="str">
        <f>IF(ISBLANK(Table2[[#This Row],[BMP Status]]), "", "DoD")</f>
        <v/>
      </c>
      <c r="AZ17" t="str">
        <f t="shared" si="5"/>
        <v/>
      </c>
    </row>
    <row r="18" spans="11:52" x14ac:dyDescent="0.25">
      <c r="K18" s="70" t="str">
        <f>IF(ISBLANK(Table2[[#This Row],[BMP Status]]), "", "FED")</f>
        <v/>
      </c>
      <c r="L18" s="75" t="str">
        <f t="shared" si="0"/>
        <v/>
      </c>
      <c r="M18" s="75" t="str">
        <f t="shared" si="0"/>
        <v/>
      </c>
      <c r="N18" s="75" t="str">
        <f t="shared" si="0"/>
        <v/>
      </c>
      <c r="AD18" s="75" t="str">
        <f>_xlfn.IFNA(VLOOKUP(AC18,'Static Lookups'!$B$50:$C$70,2,FALSE), "")</f>
        <v/>
      </c>
      <c r="AE18" s="75" t="str">
        <f t="shared" si="6"/>
        <v/>
      </c>
      <c r="AF18" s="75" t="str">
        <f t="shared" si="7"/>
        <v/>
      </c>
      <c r="AH18" s="75" t="str">
        <f t="shared" si="4"/>
        <v/>
      </c>
      <c r="AT18" s="102"/>
      <c r="AY18" s="98" t="str">
        <f>IF(ISBLANK(Table2[[#This Row],[BMP Status]]), "", "DoD")</f>
        <v/>
      </c>
      <c r="AZ18" t="str">
        <f t="shared" si="5"/>
        <v/>
      </c>
    </row>
    <row r="19" spans="11:52" x14ac:dyDescent="0.25">
      <c r="K19" s="70" t="str">
        <f>IF(ISBLANK(Table2[[#This Row],[BMP Status]]), "", "FED")</f>
        <v/>
      </c>
      <c r="L19" s="75" t="str">
        <f t="shared" si="0"/>
        <v/>
      </c>
      <c r="M19" s="75" t="str">
        <f t="shared" si="0"/>
        <v/>
      </c>
      <c r="N19" s="75" t="str">
        <f t="shared" si="0"/>
        <v/>
      </c>
      <c r="AD19" s="75" t="str">
        <f>_xlfn.IFNA(VLOOKUP(AC19,'Static Lookups'!$B$50:$C$70,2,FALSE), "")</f>
        <v/>
      </c>
      <c r="AE19" s="75" t="str">
        <f t="shared" si="6"/>
        <v/>
      </c>
      <c r="AF19" s="75" t="str">
        <f t="shared" si="7"/>
        <v/>
      </c>
      <c r="AH19" s="75" t="str">
        <f t="shared" si="4"/>
        <v/>
      </c>
      <c r="AT19" s="102"/>
      <c r="AY19" s="98" t="str">
        <f>IF(ISBLANK(Table2[[#This Row],[BMP Status]]), "", "DoD")</f>
        <v/>
      </c>
      <c r="AZ19" t="str">
        <f t="shared" si="5"/>
        <v/>
      </c>
    </row>
    <row r="20" spans="11:52" x14ac:dyDescent="0.25">
      <c r="K20" s="70" t="str">
        <f>IF(ISBLANK(Table2[[#This Row],[BMP Status]]), "", "FED")</f>
        <v/>
      </c>
      <c r="L20" s="75" t="str">
        <f t="shared" si="0"/>
        <v/>
      </c>
      <c r="M20" s="75" t="str">
        <f t="shared" si="0"/>
        <v/>
      </c>
      <c r="N20" s="75" t="str">
        <f t="shared" si="0"/>
        <v/>
      </c>
      <c r="AD20" s="75" t="str">
        <f>_xlfn.IFNA(VLOOKUP(AC20,'Static Lookups'!$B$50:$C$70,2,FALSE), "")</f>
        <v/>
      </c>
      <c r="AE20" s="75" t="str">
        <f t="shared" si="6"/>
        <v/>
      </c>
      <c r="AF20" s="75" t="str">
        <f t="shared" si="7"/>
        <v/>
      </c>
      <c r="AH20" s="75" t="str">
        <f t="shared" si="4"/>
        <v/>
      </c>
      <c r="AT20" s="102"/>
      <c r="AY20" s="98" t="str">
        <f>IF(ISBLANK(Table2[[#This Row],[BMP Status]]), "", "DoD")</f>
        <v/>
      </c>
      <c r="AZ20" t="str">
        <f t="shared" si="5"/>
        <v/>
      </c>
    </row>
    <row r="21" spans="11:52" x14ac:dyDescent="0.25">
      <c r="K21" s="70" t="str">
        <f>IF(ISBLANK(Table2[[#This Row],[BMP Status]]), "", "FED")</f>
        <v/>
      </c>
      <c r="L21" s="75" t="str">
        <f t="shared" si="0"/>
        <v/>
      </c>
      <c r="M21" s="75" t="str">
        <f t="shared" si="0"/>
        <v/>
      </c>
      <c r="N21" s="75" t="str">
        <f t="shared" si="0"/>
        <v/>
      </c>
      <c r="AD21" s="75" t="str">
        <f>_xlfn.IFNA(VLOOKUP(AC21,'Static Lookups'!$B$50:$C$70,2,FALSE), "")</f>
        <v/>
      </c>
      <c r="AE21" s="75" t="str">
        <f t="shared" si="6"/>
        <v/>
      </c>
      <c r="AF21" s="75" t="str">
        <f t="shared" si="7"/>
        <v/>
      </c>
      <c r="AH21" s="75" t="str">
        <f t="shared" si="4"/>
        <v/>
      </c>
      <c r="AT21" s="102"/>
      <c r="AY21" s="98" t="str">
        <f>IF(ISBLANK(Table2[[#This Row],[BMP Status]]), "", "DoD")</f>
        <v/>
      </c>
      <c r="AZ21" t="str">
        <f t="shared" si="5"/>
        <v/>
      </c>
    </row>
    <row r="22" spans="11:52" x14ac:dyDescent="0.25">
      <c r="K22" s="70" t="str">
        <f>IF(ISBLANK(Table2[[#This Row],[BMP Status]]), "", "FED")</f>
        <v/>
      </c>
      <c r="L22" s="75" t="str">
        <f t="shared" si="0"/>
        <v/>
      </c>
      <c r="M22" s="75" t="str">
        <f t="shared" si="0"/>
        <v/>
      </c>
      <c r="N22" s="75" t="str">
        <f t="shared" si="0"/>
        <v/>
      </c>
      <c r="AD22" s="75" t="str">
        <f>_xlfn.IFNA(VLOOKUP(AC22,'Static Lookups'!$B$50:$C$70,2,FALSE), "")</f>
        <v/>
      </c>
      <c r="AE22" s="75" t="str">
        <f t="shared" si="6"/>
        <v/>
      </c>
      <c r="AF22" s="75" t="str">
        <f t="shared" si="7"/>
        <v/>
      </c>
      <c r="AH22" s="75" t="str">
        <f t="shared" si="4"/>
        <v/>
      </c>
      <c r="AT22" s="102"/>
      <c r="AY22" s="98" t="str">
        <f>IF(ISBLANK(Table2[[#This Row],[BMP Status]]), "", "DoD")</f>
        <v/>
      </c>
      <c r="AZ22" t="str">
        <f t="shared" si="5"/>
        <v/>
      </c>
    </row>
    <row r="23" spans="11:52" x14ac:dyDescent="0.25">
      <c r="K23" s="70" t="str">
        <f>IF(ISBLANK(Table2[[#This Row],[BMP Status]]), "", "FED")</f>
        <v/>
      </c>
      <c r="L23" s="75" t="str">
        <f t="shared" si="0"/>
        <v/>
      </c>
      <c r="M23" s="75" t="str">
        <f t="shared" si="0"/>
        <v/>
      </c>
      <c r="N23" s="75" t="str">
        <f t="shared" si="0"/>
        <v/>
      </c>
      <c r="AD23" s="75" t="str">
        <f>_xlfn.IFNA(VLOOKUP(AC23,'Static Lookups'!$B$50:$C$70,2,FALSE), "")</f>
        <v/>
      </c>
      <c r="AE23" s="75" t="str">
        <f t="shared" si="6"/>
        <v/>
      </c>
      <c r="AF23" s="75" t="str">
        <f t="shared" si="7"/>
        <v/>
      </c>
      <c r="AH23" s="75" t="str">
        <f t="shared" si="4"/>
        <v/>
      </c>
      <c r="AT23" s="102"/>
      <c r="AY23" s="98" t="str">
        <f>IF(ISBLANK(Table2[[#This Row],[BMP Status]]), "", "DoD")</f>
        <v/>
      </c>
      <c r="AZ23" t="str">
        <f t="shared" si="5"/>
        <v/>
      </c>
    </row>
    <row r="24" spans="11:52" x14ac:dyDescent="0.25">
      <c r="K24" s="70" t="str">
        <f>IF(ISBLANK(Table2[[#This Row],[BMP Status]]), "", "FED")</f>
        <v/>
      </c>
      <c r="L24" s="75" t="str">
        <f t="shared" si="0"/>
        <v/>
      </c>
      <c r="M24" s="75" t="str">
        <f t="shared" si="0"/>
        <v/>
      </c>
      <c r="N24" s="75" t="str">
        <f t="shared" si="0"/>
        <v/>
      </c>
      <c r="AD24" s="75" t="str">
        <f>_xlfn.IFNA(VLOOKUP(AC24,'Static Lookups'!$B$50:$C$70,2,FALSE), "")</f>
        <v/>
      </c>
      <c r="AE24" s="75" t="str">
        <f t="shared" si="6"/>
        <v/>
      </c>
      <c r="AF24" s="75" t="str">
        <f t="shared" si="7"/>
        <v/>
      </c>
      <c r="AH24" s="75" t="str">
        <f t="shared" si="4"/>
        <v/>
      </c>
      <c r="AT24" s="102"/>
      <c r="AY24" s="98" t="str">
        <f>IF(ISBLANK(Table2[[#This Row],[BMP Status]]), "", "DoD")</f>
        <v/>
      </c>
      <c r="AZ24" t="str">
        <f t="shared" si="5"/>
        <v/>
      </c>
    </row>
    <row r="25" spans="11:52" x14ac:dyDescent="0.25">
      <c r="K25" s="70" t="str">
        <f>IF(ISBLANK(Table2[[#This Row],[BMP Status]]), "", "FED")</f>
        <v/>
      </c>
      <c r="L25" s="75" t="str">
        <f t="shared" si="0"/>
        <v/>
      </c>
      <c r="M25" s="75" t="str">
        <f t="shared" si="0"/>
        <v/>
      </c>
      <c r="N25" s="75" t="str">
        <f t="shared" si="0"/>
        <v/>
      </c>
      <c r="AD25" s="75" t="str">
        <f>_xlfn.IFNA(VLOOKUP(AC25,'Static Lookups'!$B$50:$C$70,2,FALSE), "")</f>
        <v/>
      </c>
      <c r="AE25" s="75" t="str">
        <f t="shared" si="6"/>
        <v/>
      </c>
      <c r="AF25" s="75" t="str">
        <f t="shared" si="7"/>
        <v/>
      </c>
      <c r="AH25" s="75" t="str">
        <f t="shared" si="4"/>
        <v/>
      </c>
      <c r="AT25" s="102"/>
      <c r="AY25" s="98" t="str">
        <f>IF(ISBLANK(Table2[[#This Row],[BMP Status]]), "", "DoD")</f>
        <v/>
      </c>
      <c r="AZ25" t="str">
        <f t="shared" si="5"/>
        <v/>
      </c>
    </row>
    <row r="26" spans="11:52" x14ac:dyDescent="0.25">
      <c r="K26" s="70" t="str">
        <f>IF(ISBLANK(Table2[[#This Row],[BMP Status]]), "", "FED")</f>
        <v/>
      </c>
      <c r="L26" s="75" t="str">
        <f t="shared" si="0"/>
        <v/>
      </c>
      <c r="M26" s="75" t="str">
        <f t="shared" si="0"/>
        <v/>
      </c>
      <c r="N26" s="75" t="str">
        <f t="shared" si="0"/>
        <v/>
      </c>
      <c r="AD26" s="75" t="str">
        <f>_xlfn.IFNA(VLOOKUP(AC26,'Static Lookups'!$B$50:$C$70,2,FALSE), "")</f>
        <v/>
      </c>
      <c r="AE26" s="75" t="str">
        <f t="shared" si="6"/>
        <v/>
      </c>
      <c r="AF26" s="75" t="str">
        <f t="shared" si="7"/>
        <v/>
      </c>
      <c r="AH26" s="75" t="str">
        <f t="shared" si="4"/>
        <v/>
      </c>
      <c r="AT26" s="102"/>
      <c r="AY26" s="98" t="str">
        <f>IF(ISBLANK(Table2[[#This Row],[BMP Status]]), "", "DoD")</f>
        <v/>
      </c>
      <c r="AZ26" t="str">
        <f t="shared" si="5"/>
        <v/>
      </c>
    </row>
    <row r="27" spans="11:52" x14ac:dyDescent="0.25">
      <c r="K27" s="70" t="str">
        <f>IF(ISBLANK(Table2[[#This Row],[BMP Status]]), "", "FED")</f>
        <v/>
      </c>
      <c r="L27" s="75" t="str">
        <f t="shared" si="0"/>
        <v/>
      </c>
      <c r="M27" s="75" t="str">
        <f t="shared" si="0"/>
        <v/>
      </c>
      <c r="N27" s="75" t="str">
        <f t="shared" si="0"/>
        <v/>
      </c>
      <c r="AD27" s="75" t="str">
        <f>_xlfn.IFNA(VLOOKUP(AC27,'Static Lookups'!$B$50:$C$70,2,FALSE), "")</f>
        <v/>
      </c>
      <c r="AE27" s="75" t="str">
        <f t="shared" si="6"/>
        <v/>
      </c>
      <c r="AF27" s="75" t="str">
        <f t="shared" si="7"/>
        <v/>
      </c>
      <c r="AH27" s="75" t="str">
        <f t="shared" si="4"/>
        <v/>
      </c>
      <c r="AT27" s="102"/>
      <c r="AY27" s="98" t="str">
        <f>IF(ISBLANK(Table2[[#This Row],[BMP Status]]), "", "DoD")</f>
        <v/>
      </c>
      <c r="AZ27" t="str">
        <f t="shared" si="5"/>
        <v/>
      </c>
    </row>
    <row r="28" spans="11:52" x14ac:dyDescent="0.25">
      <c r="K28" s="70" t="str">
        <f>IF(ISBLANK(Table2[[#This Row],[BMP Status]]), "", "FED")</f>
        <v/>
      </c>
      <c r="L28" s="75" t="str">
        <f t="shared" si="0"/>
        <v/>
      </c>
      <c r="M28" s="75" t="str">
        <f t="shared" si="0"/>
        <v/>
      </c>
      <c r="N28" s="75" t="str">
        <f t="shared" si="0"/>
        <v/>
      </c>
      <c r="AD28" s="75" t="str">
        <f>_xlfn.IFNA(VLOOKUP(AC28,'Static Lookups'!$B$50:$C$70,2,FALSE), "")</f>
        <v/>
      </c>
      <c r="AE28" s="75" t="str">
        <f t="shared" si="6"/>
        <v/>
      </c>
      <c r="AF28" s="75" t="str">
        <f t="shared" si="7"/>
        <v/>
      </c>
      <c r="AH28" s="75" t="str">
        <f t="shared" si="4"/>
        <v/>
      </c>
      <c r="AT28" s="102"/>
      <c r="AY28" s="98" t="str">
        <f>IF(ISBLANK(Table2[[#This Row],[BMP Status]]), "", "DoD")</f>
        <v/>
      </c>
      <c r="AZ28" t="str">
        <f t="shared" si="5"/>
        <v/>
      </c>
    </row>
    <row r="29" spans="11:52" x14ac:dyDescent="0.25">
      <c r="K29" s="70" t="str">
        <f>IF(ISBLANK(Table2[[#This Row],[BMP Status]]), "", "FED")</f>
        <v/>
      </c>
      <c r="L29" s="75" t="str">
        <f t="shared" si="0"/>
        <v/>
      </c>
      <c r="M29" s="75" t="str">
        <f t="shared" si="0"/>
        <v/>
      </c>
      <c r="N29" s="75" t="str">
        <f t="shared" si="0"/>
        <v/>
      </c>
      <c r="AD29" s="75" t="str">
        <f>_xlfn.IFNA(VLOOKUP(AC29,'Static Lookups'!$B$50:$C$70,2,FALSE), "")</f>
        <v/>
      </c>
      <c r="AE29" s="75" t="str">
        <f t="shared" si="6"/>
        <v/>
      </c>
      <c r="AF29" s="75" t="str">
        <f t="shared" si="7"/>
        <v/>
      </c>
      <c r="AH29" s="75" t="str">
        <f t="shared" si="4"/>
        <v/>
      </c>
      <c r="AT29" s="102"/>
      <c r="AY29" s="98" t="str">
        <f>IF(ISBLANK(Table2[[#This Row],[BMP Status]]), "", "DoD")</f>
        <v/>
      </c>
      <c r="AZ29" t="str">
        <f t="shared" si="5"/>
        <v/>
      </c>
    </row>
    <row r="30" spans="11:52" x14ac:dyDescent="0.25">
      <c r="K30" s="70" t="str">
        <f>IF(ISBLANK(Table2[[#This Row],[BMP Status]]), "", "FED")</f>
        <v/>
      </c>
      <c r="L30" s="75" t="str">
        <f t="shared" si="0"/>
        <v/>
      </c>
      <c r="M30" s="75" t="str">
        <f t="shared" si="0"/>
        <v/>
      </c>
      <c r="N30" s="75" t="str">
        <f t="shared" si="0"/>
        <v/>
      </c>
      <c r="AD30" s="75" t="str">
        <f>_xlfn.IFNA(VLOOKUP(AC30,'Static Lookups'!$B$50:$C$70,2,FALSE), "")</f>
        <v/>
      </c>
      <c r="AE30" s="75" t="str">
        <f t="shared" si="6"/>
        <v/>
      </c>
      <c r="AF30" s="75" t="str">
        <f t="shared" si="7"/>
        <v/>
      </c>
      <c r="AH30" s="75" t="str">
        <f t="shared" si="4"/>
        <v/>
      </c>
      <c r="AT30" s="102"/>
      <c r="AY30" s="98" t="str">
        <f>IF(ISBLANK(Table2[[#This Row],[BMP Status]]), "", "DoD")</f>
        <v/>
      </c>
      <c r="AZ30" t="str">
        <f t="shared" si="5"/>
        <v/>
      </c>
    </row>
    <row r="31" spans="11:52" x14ac:dyDescent="0.25">
      <c r="K31" s="70" t="str">
        <f>IF(ISBLANK(Table2[[#This Row],[BMP Status]]), "", "FED")</f>
        <v/>
      </c>
      <c r="L31" s="75" t="str">
        <f t="shared" si="0"/>
        <v/>
      </c>
      <c r="M31" s="75" t="str">
        <f t="shared" si="0"/>
        <v/>
      </c>
      <c r="N31" s="75" t="str">
        <f t="shared" si="0"/>
        <v/>
      </c>
      <c r="AD31" s="75" t="str">
        <f>_xlfn.IFNA(VLOOKUP(AC31,'Static Lookups'!$B$50:$C$70,2,FALSE), "")</f>
        <v/>
      </c>
      <c r="AE31" s="75" t="str">
        <f t="shared" si="6"/>
        <v/>
      </c>
      <c r="AF31" s="75" t="str">
        <f t="shared" si="7"/>
        <v/>
      </c>
      <c r="AH31" s="75" t="str">
        <f t="shared" si="4"/>
        <v/>
      </c>
      <c r="AT31" s="102"/>
      <c r="AY31" s="98" t="str">
        <f>IF(ISBLANK(Table2[[#This Row],[BMP Status]]), "", "DoD")</f>
        <v/>
      </c>
      <c r="AZ31" t="str">
        <f t="shared" si="5"/>
        <v/>
      </c>
    </row>
    <row r="32" spans="11:52" x14ac:dyDescent="0.25">
      <c r="K32" s="70" t="str">
        <f>IF(ISBLANK(Table2[[#This Row],[BMP Status]]), "", "FED")</f>
        <v/>
      </c>
      <c r="L32" s="75" t="str">
        <f t="shared" si="0"/>
        <v/>
      </c>
      <c r="M32" s="75" t="str">
        <f t="shared" si="0"/>
        <v/>
      </c>
      <c r="N32" s="75" t="str">
        <f t="shared" si="0"/>
        <v/>
      </c>
      <c r="AD32" s="75" t="str">
        <f>_xlfn.IFNA(VLOOKUP(AC32,'Static Lookups'!$B$50:$C$70,2,FALSE), "")</f>
        <v/>
      </c>
      <c r="AE32" s="75" t="str">
        <f t="shared" si="6"/>
        <v/>
      </c>
      <c r="AF32" s="75" t="str">
        <f t="shared" si="7"/>
        <v/>
      </c>
      <c r="AH32" s="75" t="str">
        <f t="shared" si="4"/>
        <v/>
      </c>
      <c r="AT32" s="102"/>
      <c r="AY32" s="98" t="str">
        <f>IF(ISBLANK(Table2[[#This Row],[BMP Status]]), "", "DoD")</f>
        <v/>
      </c>
      <c r="AZ32" t="str">
        <f t="shared" ref="AZ32:AZ63" si="8">IF(ISTEXT(H32),"NYSDEC","")</f>
        <v/>
      </c>
    </row>
    <row r="33" spans="11:52" x14ac:dyDescent="0.25">
      <c r="K33" s="70" t="str">
        <f>IF(ISBLANK(Table2[[#This Row],[BMP Status]]), "", "FED")</f>
        <v/>
      </c>
      <c r="L33" s="75" t="str">
        <f t="shared" si="0"/>
        <v/>
      </c>
      <c r="M33" s="75" t="str">
        <f t="shared" si="0"/>
        <v/>
      </c>
      <c r="N33" s="75" t="str">
        <f t="shared" si="0"/>
        <v/>
      </c>
      <c r="AD33" s="75" t="str">
        <f>_xlfn.IFNA(VLOOKUP(AC33,'Static Lookups'!$B$50:$C$70,2,FALSE), "")</f>
        <v/>
      </c>
      <c r="AE33" s="75" t="str">
        <f t="shared" si="6"/>
        <v/>
      </c>
      <c r="AF33" s="75" t="str">
        <f t="shared" si="7"/>
        <v/>
      </c>
      <c r="AH33" s="75" t="str">
        <f t="shared" si="4"/>
        <v/>
      </c>
      <c r="AT33" s="102"/>
      <c r="AY33" s="98" t="str">
        <f>IF(ISBLANK(Table2[[#This Row],[BMP Status]]), "", "DoD")</f>
        <v/>
      </c>
      <c r="AZ33" t="str">
        <f t="shared" si="8"/>
        <v/>
      </c>
    </row>
    <row r="34" spans="11:52" x14ac:dyDescent="0.25">
      <c r="K34" s="70" t="str">
        <f>IF(ISBLANK(Table2[[#This Row],[BMP Status]]), "", "FED")</f>
        <v/>
      </c>
      <c r="L34" s="75" t="str">
        <f t="shared" si="0"/>
        <v/>
      </c>
      <c r="M34" s="75" t="str">
        <f t="shared" si="0"/>
        <v/>
      </c>
      <c r="N34" s="75" t="str">
        <f t="shared" si="0"/>
        <v/>
      </c>
      <c r="AD34" s="75" t="str">
        <f>_xlfn.IFNA(VLOOKUP(AC34,'Static Lookups'!$B$50:$C$70,2,FALSE), "")</f>
        <v/>
      </c>
      <c r="AE34" s="75" t="str">
        <f t="shared" si="6"/>
        <v/>
      </c>
      <c r="AF34" s="75" t="str">
        <f t="shared" si="7"/>
        <v/>
      </c>
      <c r="AH34" s="75" t="str">
        <f t="shared" si="4"/>
        <v/>
      </c>
      <c r="AT34" s="102"/>
      <c r="AY34" s="98" t="str">
        <f>IF(ISBLANK(Table2[[#This Row],[BMP Status]]), "", "DoD")</f>
        <v/>
      </c>
      <c r="AZ34" t="str">
        <f t="shared" si="8"/>
        <v/>
      </c>
    </row>
    <row r="35" spans="11:52" x14ac:dyDescent="0.25">
      <c r="K35" s="70" t="str">
        <f>IF(ISBLANK(Table2[[#This Row],[BMP Status]]), "", "FED")</f>
        <v/>
      </c>
      <c r="L35" s="75" t="str">
        <f t="shared" si="0"/>
        <v/>
      </c>
      <c r="M35" s="75" t="str">
        <f t="shared" si="0"/>
        <v/>
      </c>
      <c r="N35" s="75" t="str">
        <f t="shared" si="0"/>
        <v/>
      </c>
      <c r="AD35" s="75" t="str">
        <f>_xlfn.IFNA(VLOOKUP(AC35,'Static Lookups'!$B$50:$C$70,2,FALSE), "")</f>
        <v/>
      </c>
      <c r="AE35" s="75" t="str">
        <f t="shared" si="6"/>
        <v/>
      </c>
      <c r="AF35" s="75" t="str">
        <f t="shared" si="7"/>
        <v/>
      </c>
      <c r="AH35" s="75" t="str">
        <f t="shared" si="4"/>
        <v/>
      </c>
      <c r="AT35" s="102"/>
      <c r="AY35" s="98" t="str">
        <f>IF(ISBLANK(Table2[[#This Row],[BMP Status]]), "", "DoD")</f>
        <v/>
      </c>
      <c r="AZ35" t="str">
        <f t="shared" si="8"/>
        <v/>
      </c>
    </row>
    <row r="36" spans="11:52" x14ac:dyDescent="0.25">
      <c r="K36" s="70" t="str">
        <f>IF(ISBLANK(Table2[[#This Row],[BMP Status]]), "", "FED")</f>
        <v/>
      </c>
      <c r="L36" s="75" t="str">
        <f t="shared" si="0"/>
        <v/>
      </c>
      <c r="M36" s="75" t="str">
        <f t="shared" si="0"/>
        <v/>
      </c>
      <c r="N36" s="75" t="str">
        <f t="shared" si="0"/>
        <v/>
      </c>
      <c r="AD36" s="75" t="str">
        <f>_xlfn.IFNA(VLOOKUP(AC36,'Static Lookups'!$B$50:$C$70,2,FALSE), "")</f>
        <v/>
      </c>
      <c r="AE36" s="75" t="str">
        <f t="shared" si="6"/>
        <v/>
      </c>
      <c r="AF36" s="75" t="str">
        <f t="shared" si="7"/>
        <v/>
      </c>
      <c r="AH36" s="75" t="str">
        <f t="shared" si="4"/>
        <v/>
      </c>
      <c r="AT36" s="102"/>
      <c r="AY36" s="98" t="str">
        <f>IF(ISBLANK(Table2[[#This Row],[BMP Status]]), "", "DoD")</f>
        <v/>
      </c>
      <c r="AZ36" t="str">
        <f t="shared" si="8"/>
        <v/>
      </c>
    </row>
    <row r="37" spans="11:52" x14ac:dyDescent="0.25">
      <c r="K37" s="70" t="str">
        <f>IF(ISBLANK(Table2[[#This Row],[BMP Status]]), "", "FED")</f>
        <v/>
      </c>
      <c r="L37" s="75" t="str">
        <f t="shared" si="0"/>
        <v/>
      </c>
      <c r="M37" s="75" t="str">
        <f t="shared" si="0"/>
        <v/>
      </c>
      <c r="N37" s="75" t="str">
        <f t="shared" si="0"/>
        <v/>
      </c>
      <c r="AD37" s="75" t="str">
        <f>_xlfn.IFNA(VLOOKUP(AC37,'Static Lookups'!$B$50:$C$70,2,FALSE), "")</f>
        <v/>
      </c>
      <c r="AE37" s="75" t="str">
        <f t="shared" si="6"/>
        <v/>
      </c>
      <c r="AF37" s="75" t="str">
        <f t="shared" si="7"/>
        <v/>
      </c>
      <c r="AH37" s="75" t="str">
        <f t="shared" si="4"/>
        <v/>
      </c>
      <c r="AT37" s="102"/>
      <c r="AY37" s="98" t="str">
        <f>IF(ISBLANK(Table2[[#This Row],[BMP Status]]), "", "DoD")</f>
        <v/>
      </c>
      <c r="AZ37" t="str">
        <f t="shared" si="8"/>
        <v/>
      </c>
    </row>
    <row r="38" spans="11:52" x14ac:dyDescent="0.25">
      <c r="K38" s="70" t="str">
        <f>IF(ISBLANK(Table2[[#This Row],[BMP Status]]), "", "FED")</f>
        <v/>
      </c>
      <c r="L38" s="75" t="str">
        <f t="shared" si="0"/>
        <v/>
      </c>
      <c r="M38" s="75" t="str">
        <f t="shared" si="0"/>
        <v/>
      </c>
      <c r="N38" s="75" t="str">
        <f t="shared" si="0"/>
        <v/>
      </c>
      <c r="AD38" s="75" t="str">
        <f>_xlfn.IFNA(VLOOKUP(AC38,'Static Lookups'!$B$50:$C$70,2,FALSE), "")</f>
        <v/>
      </c>
      <c r="AE38" s="75" t="str">
        <f t="shared" si="6"/>
        <v/>
      </c>
      <c r="AF38" s="75" t="str">
        <f t="shared" si="7"/>
        <v/>
      </c>
      <c r="AH38" s="75" t="str">
        <f t="shared" si="4"/>
        <v/>
      </c>
      <c r="AT38" s="102"/>
      <c r="AY38" s="98" t="str">
        <f>IF(ISBLANK(Table2[[#This Row],[BMP Status]]), "", "DoD")</f>
        <v/>
      </c>
      <c r="AZ38" t="str">
        <f t="shared" si="8"/>
        <v/>
      </c>
    </row>
    <row r="39" spans="11:52" x14ac:dyDescent="0.25">
      <c r="K39" s="70" t="str">
        <f>IF(ISBLANK(Table2[[#This Row],[BMP Status]]), "", "FED")</f>
        <v/>
      </c>
      <c r="L39" s="75" t="str">
        <f t="shared" si="0"/>
        <v/>
      </c>
      <c r="M39" s="75" t="str">
        <f t="shared" si="0"/>
        <v/>
      </c>
      <c r="N39" s="75" t="str">
        <f t="shared" si="0"/>
        <v/>
      </c>
      <c r="AD39" s="75" t="str">
        <f>_xlfn.IFNA(VLOOKUP(AC39,'Static Lookups'!$B$50:$C$70,2,FALSE), "")</f>
        <v/>
      </c>
      <c r="AE39" s="75" t="str">
        <f t="shared" si="6"/>
        <v/>
      </c>
      <c r="AF39" s="75" t="str">
        <f t="shared" si="7"/>
        <v/>
      </c>
      <c r="AH39" s="75" t="str">
        <f t="shared" si="4"/>
        <v/>
      </c>
      <c r="AT39" s="102"/>
      <c r="AY39" s="98" t="str">
        <f>IF(ISBLANK(Table2[[#This Row],[BMP Status]]), "", "DoD")</f>
        <v/>
      </c>
      <c r="AZ39" t="str">
        <f t="shared" si="8"/>
        <v/>
      </c>
    </row>
    <row r="40" spans="11:52" x14ac:dyDescent="0.25">
      <c r="K40" s="70" t="str">
        <f>IF(ISBLANK(Table2[[#This Row],[BMP Status]]), "", "FED")</f>
        <v/>
      </c>
      <c r="L40" s="75" t="str">
        <f t="shared" si="0"/>
        <v/>
      </c>
      <c r="M40" s="75" t="str">
        <f t="shared" si="0"/>
        <v/>
      </c>
      <c r="N40" s="75" t="str">
        <f t="shared" si="0"/>
        <v/>
      </c>
      <c r="AD40" s="75" t="str">
        <f>_xlfn.IFNA(VLOOKUP(AC40,'Static Lookups'!$B$50:$C$70,2,FALSE), "")</f>
        <v/>
      </c>
      <c r="AE40" s="75" t="str">
        <f t="shared" si="6"/>
        <v/>
      </c>
      <c r="AF40" s="75" t="str">
        <f t="shared" si="7"/>
        <v/>
      </c>
      <c r="AH40" s="75" t="str">
        <f t="shared" si="4"/>
        <v/>
      </c>
      <c r="AT40" s="102"/>
      <c r="AY40" s="98" t="str">
        <f>IF(ISBLANK(Table2[[#This Row],[BMP Status]]), "", "DoD")</f>
        <v/>
      </c>
      <c r="AZ40" t="str">
        <f t="shared" si="8"/>
        <v/>
      </c>
    </row>
    <row r="41" spans="11:52" x14ac:dyDescent="0.25">
      <c r="K41" s="70" t="str">
        <f>IF(ISBLANK(Table2[[#This Row],[BMP Status]]), "", "FED")</f>
        <v/>
      </c>
      <c r="L41" s="75" t="str">
        <f t="shared" si="0"/>
        <v/>
      </c>
      <c r="M41" s="75" t="str">
        <f t="shared" si="0"/>
        <v/>
      </c>
      <c r="N41" s="75" t="str">
        <f t="shared" si="0"/>
        <v/>
      </c>
      <c r="AD41" s="75" t="str">
        <f>_xlfn.IFNA(VLOOKUP(AC41,'Static Lookups'!$B$50:$C$70,2,FALSE), "")</f>
        <v/>
      </c>
      <c r="AE41" s="75" t="str">
        <f t="shared" si="6"/>
        <v/>
      </c>
      <c r="AF41" s="75" t="str">
        <f t="shared" si="7"/>
        <v/>
      </c>
      <c r="AH41" s="75" t="str">
        <f t="shared" si="4"/>
        <v/>
      </c>
      <c r="AT41" s="102"/>
      <c r="AY41" s="98" t="str">
        <f>IF(ISBLANK(Table2[[#This Row],[BMP Status]]), "", "DoD")</f>
        <v/>
      </c>
      <c r="AZ41" t="str">
        <f t="shared" si="8"/>
        <v/>
      </c>
    </row>
    <row r="42" spans="11:52" x14ac:dyDescent="0.25">
      <c r="K42" s="70" t="str">
        <f>IF(ISBLANK(Table2[[#This Row],[BMP Status]]), "", "FED")</f>
        <v/>
      </c>
      <c r="L42" s="75" t="str">
        <f t="shared" si="0"/>
        <v/>
      </c>
      <c r="M42" s="75" t="str">
        <f t="shared" si="0"/>
        <v/>
      </c>
      <c r="N42" s="75" t="str">
        <f t="shared" ref="M42:N98" si="9">IF(ISTEXT($H42),"USAR 99th Reserve","")</f>
        <v/>
      </c>
      <c r="AD42" s="75" t="str">
        <f>_xlfn.IFNA(VLOOKUP(AC42,'Static Lookups'!$B$50:$C$70,2,FALSE), "")</f>
        <v/>
      </c>
      <c r="AE42" s="75" t="str">
        <f t="shared" si="6"/>
        <v/>
      </c>
      <c r="AF42" s="75" t="str">
        <f t="shared" si="7"/>
        <v/>
      </c>
      <c r="AH42" s="75" t="str">
        <f t="shared" si="4"/>
        <v/>
      </c>
      <c r="AT42" s="102"/>
      <c r="AY42" s="98" t="str">
        <f>IF(ISBLANK(Table2[[#This Row],[BMP Status]]), "", "DoD")</f>
        <v/>
      </c>
      <c r="AZ42" t="str">
        <f t="shared" si="8"/>
        <v/>
      </c>
    </row>
    <row r="43" spans="11:52" x14ac:dyDescent="0.25">
      <c r="K43" s="70" t="str">
        <f>IF(ISBLANK(Table2[[#This Row],[BMP Status]]), "", "FED")</f>
        <v/>
      </c>
      <c r="L43" s="75" t="str">
        <f t="shared" ref="L43:L98" si="10">IF(ISTEXT($H43),"USAR 99th Reserve","")</f>
        <v/>
      </c>
      <c r="M43" s="75" t="str">
        <f t="shared" si="9"/>
        <v/>
      </c>
      <c r="N43" s="75" t="str">
        <f t="shared" si="9"/>
        <v/>
      </c>
      <c r="AD43" s="75" t="str">
        <f>_xlfn.IFNA(VLOOKUP(AC43,'Static Lookups'!$B$50:$C$70,2,FALSE), "")</f>
        <v/>
      </c>
      <c r="AE43" s="75" t="str">
        <f t="shared" si="6"/>
        <v/>
      </c>
      <c r="AF43" s="75" t="str">
        <f t="shared" si="7"/>
        <v/>
      </c>
      <c r="AH43" s="75" t="str">
        <f t="shared" si="4"/>
        <v/>
      </c>
      <c r="AT43" s="102"/>
      <c r="AY43" s="98" t="str">
        <f>IF(ISBLANK(Table2[[#This Row],[BMP Status]]), "", "DoD")</f>
        <v/>
      </c>
      <c r="AZ43" t="str">
        <f t="shared" si="8"/>
        <v/>
      </c>
    </row>
    <row r="44" spans="11:52" x14ac:dyDescent="0.25">
      <c r="K44" s="70" t="str">
        <f>IF(ISBLANK(Table2[[#This Row],[BMP Status]]), "", "FED")</f>
        <v/>
      </c>
      <c r="L44" s="75" t="str">
        <f t="shared" si="10"/>
        <v/>
      </c>
      <c r="M44" s="75" t="str">
        <f t="shared" si="9"/>
        <v/>
      </c>
      <c r="N44" s="75" t="str">
        <f t="shared" si="9"/>
        <v/>
      </c>
      <c r="AD44" s="75" t="str">
        <f>_xlfn.IFNA(VLOOKUP(AC44,'Static Lookups'!$B$50:$C$70,2,FALSE), "")</f>
        <v/>
      </c>
      <c r="AE44" s="75" t="str">
        <f t="shared" si="6"/>
        <v/>
      </c>
      <c r="AF44" s="75" t="str">
        <f t="shared" si="7"/>
        <v/>
      </c>
      <c r="AH44" s="75" t="str">
        <f t="shared" si="4"/>
        <v/>
      </c>
      <c r="AT44" s="102"/>
      <c r="AY44" s="98" t="str">
        <f>IF(ISBLANK(Table2[[#This Row],[BMP Status]]), "", "DoD")</f>
        <v/>
      </c>
      <c r="AZ44" t="str">
        <f t="shared" si="8"/>
        <v/>
      </c>
    </row>
    <row r="45" spans="11:52" x14ac:dyDescent="0.25">
      <c r="K45" s="70" t="str">
        <f>IF(ISBLANK(Table2[[#This Row],[BMP Status]]), "", "FED")</f>
        <v/>
      </c>
      <c r="L45" s="75" t="str">
        <f t="shared" si="10"/>
        <v/>
      </c>
      <c r="M45" s="75" t="str">
        <f t="shared" si="9"/>
        <v/>
      </c>
      <c r="N45" s="75" t="str">
        <f t="shared" si="9"/>
        <v/>
      </c>
      <c r="AD45" s="75" t="str">
        <f>_xlfn.IFNA(VLOOKUP(AC45,'Static Lookups'!$B$50:$C$70,2,FALSE), "")</f>
        <v/>
      </c>
      <c r="AE45" s="75" t="str">
        <f t="shared" si="6"/>
        <v/>
      </c>
      <c r="AF45" s="75" t="str">
        <f t="shared" si="7"/>
        <v/>
      </c>
      <c r="AH45" s="75" t="str">
        <f t="shared" si="4"/>
        <v/>
      </c>
      <c r="AT45" s="102"/>
      <c r="AY45" s="98" t="str">
        <f>IF(ISBLANK(Table2[[#This Row],[BMP Status]]), "", "DoD")</f>
        <v/>
      </c>
      <c r="AZ45" t="str">
        <f t="shared" si="8"/>
        <v/>
      </c>
    </row>
    <row r="46" spans="11:52" x14ac:dyDescent="0.25">
      <c r="K46" s="70" t="str">
        <f>IF(ISBLANK(Table2[[#This Row],[BMP Status]]), "", "FED")</f>
        <v/>
      </c>
      <c r="L46" s="75" t="str">
        <f t="shared" si="10"/>
        <v/>
      </c>
      <c r="M46" s="75" t="str">
        <f t="shared" si="9"/>
        <v/>
      </c>
      <c r="N46" s="75" t="str">
        <f t="shared" si="9"/>
        <v/>
      </c>
      <c r="AD46" s="75" t="str">
        <f>_xlfn.IFNA(VLOOKUP(AC46,'Static Lookups'!$B$50:$C$70,2,FALSE), "")</f>
        <v/>
      </c>
      <c r="AE46" s="75" t="str">
        <f t="shared" si="6"/>
        <v/>
      </c>
      <c r="AF46" s="75" t="str">
        <f t="shared" si="7"/>
        <v/>
      </c>
      <c r="AH46" s="75" t="str">
        <f t="shared" si="4"/>
        <v/>
      </c>
      <c r="AT46" s="102"/>
      <c r="AY46" s="98" t="str">
        <f>IF(ISBLANK(Table2[[#This Row],[BMP Status]]), "", "DoD")</f>
        <v/>
      </c>
      <c r="AZ46" t="str">
        <f t="shared" si="8"/>
        <v/>
      </c>
    </row>
    <row r="47" spans="11:52" x14ac:dyDescent="0.25">
      <c r="K47" s="70" t="str">
        <f>IF(ISBLANK(Table2[[#This Row],[BMP Status]]), "", "FED")</f>
        <v/>
      </c>
      <c r="L47" s="75" t="str">
        <f t="shared" si="10"/>
        <v/>
      </c>
      <c r="M47" s="75" t="str">
        <f t="shared" si="9"/>
        <v/>
      </c>
      <c r="N47" s="75" t="str">
        <f t="shared" si="9"/>
        <v/>
      </c>
      <c r="AD47" s="75" t="str">
        <f>_xlfn.IFNA(VLOOKUP(AC47,'Static Lookups'!$B$50:$C$70,2,FALSE), "")</f>
        <v/>
      </c>
      <c r="AE47" s="75" t="str">
        <f t="shared" si="6"/>
        <v/>
      </c>
      <c r="AF47" s="75" t="str">
        <f t="shared" si="7"/>
        <v/>
      </c>
      <c r="AH47" s="75" t="str">
        <f t="shared" si="4"/>
        <v/>
      </c>
      <c r="AT47" s="102"/>
      <c r="AY47" s="98" t="str">
        <f>IF(ISBLANK(Table2[[#This Row],[BMP Status]]), "", "DoD")</f>
        <v/>
      </c>
      <c r="AZ47" t="str">
        <f t="shared" si="8"/>
        <v/>
      </c>
    </row>
    <row r="48" spans="11:52" x14ac:dyDescent="0.25">
      <c r="K48" s="70" t="str">
        <f>IF(ISBLANK(Table2[[#This Row],[BMP Status]]), "", "FED")</f>
        <v/>
      </c>
      <c r="L48" s="75" t="str">
        <f t="shared" si="10"/>
        <v/>
      </c>
      <c r="M48" s="75" t="str">
        <f t="shared" si="9"/>
        <v/>
      </c>
      <c r="N48" s="75" t="str">
        <f t="shared" si="9"/>
        <v/>
      </c>
      <c r="AD48" s="75" t="str">
        <f>_xlfn.IFNA(VLOOKUP(AC48,'Static Lookups'!$B$50:$C$70,2,FALSE), "")</f>
        <v/>
      </c>
      <c r="AE48" s="75" t="str">
        <f t="shared" si="6"/>
        <v/>
      </c>
      <c r="AF48" s="75" t="str">
        <f t="shared" si="7"/>
        <v/>
      </c>
      <c r="AH48" s="75" t="str">
        <f t="shared" si="4"/>
        <v/>
      </c>
      <c r="AT48" s="102"/>
      <c r="AY48" s="98" t="str">
        <f>IF(ISBLANK(Table2[[#This Row],[BMP Status]]), "", "DoD")</f>
        <v/>
      </c>
      <c r="AZ48" t="str">
        <f t="shared" si="8"/>
        <v/>
      </c>
    </row>
    <row r="49" spans="11:52" x14ac:dyDescent="0.25">
      <c r="K49" s="70" t="str">
        <f>IF(ISBLANK(Table2[[#This Row],[BMP Status]]), "", "FED")</f>
        <v/>
      </c>
      <c r="L49" s="75" t="str">
        <f t="shared" si="10"/>
        <v/>
      </c>
      <c r="M49" s="75" t="str">
        <f t="shared" si="9"/>
        <v/>
      </c>
      <c r="N49" s="75" t="str">
        <f t="shared" si="9"/>
        <v/>
      </c>
      <c r="AD49" s="75" t="str">
        <f>_xlfn.IFNA(VLOOKUP(AC49,'Static Lookups'!$B$50:$C$70,2,FALSE), "")</f>
        <v/>
      </c>
      <c r="AE49" s="75" t="str">
        <f t="shared" si="6"/>
        <v/>
      </c>
      <c r="AF49" s="75" t="str">
        <f t="shared" si="7"/>
        <v/>
      </c>
      <c r="AH49" s="75" t="str">
        <f t="shared" si="4"/>
        <v/>
      </c>
      <c r="AT49" s="102"/>
      <c r="AY49" s="98" t="str">
        <f>IF(ISBLANK(Table2[[#This Row],[BMP Status]]), "", "DoD")</f>
        <v/>
      </c>
      <c r="AZ49" t="str">
        <f t="shared" si="8"/>
        <v/>
      </c>
    </row>
    <row r="50" spans="11:52" x14ac:dyDescent="0.25">
      <c r="K50" s="70" t="str">
        <f>IF(ISBLANK(Table2[[#This Row],[BMP Status]]), "", "FED")</f>
        <v/>
      </c>
      <c r="L50" s="75" t="str">
        <f t="shared" si="10"/>
        <v/>
      </c>
      <c r="M50" s="75" t="str">
        <f t="shared" si="9"/>
        <v/>
      </c>
      <c r="N50" s="75" t="str">
        <f t="shared" si="9"/>
        <v/>
      </c>
      <c r="AD50" s="75" t="str">
        <f>_xlfn.IFNA(VLOOKUP(AC50,'Static Lookups'!$B$50:$C$70,2,FALSE), "")</f>
        <v/>
      </c>
      <c r="AE50" s="75" t="str">
        <f t="shared" si="6"/>
        <v/>
      </c>
      <c r="AF50" s="75" t="str">
        <f t="shared" si="7"/>
        <v/>
      </c>
      <c r="AH50" s="75" t="str">
        <f t="shared" si="4"/>
        <v/>
      </c>
      <c r="AT50" s="102"/>
      <c r="AY50" s="98" t="str">
        <f>IF(ISBLANK(Table2[[#This Row],[BMP Status]]), "", "DoD")</f>
        <v/>
      </c>
      <c r="AZ50" t="str">
        <f t="shared" si="8"/>
        <v/>
      </c>
    </row>
    <row r="51" spans="11:52" x14ac:dyDescent="0.25">
      <c r="K51" s="70" t="str">
        <f>IF(ISBLANK(Table2[[#This Row],[BMP Status]]), "", "FED")</f>
        <v/>
      </c>
      <c r="L51" s="75" t="str">
        <f t="shared" si="10"/>
        <v/>
      </c>
      <c r="M51" s="75" t="str">
        <f t="shared" si="9"/>
        <v/>
      </c>
      <c r="N51" s="75" t="str">
        <f t="shared" si="9"/>
        <v/>
      </c>
      <c r="AD51" s="75" t="str">
        <f>_xlfn.IFNA(VLOOKUP(AC51,'Static Lookups'!$B$50:$C$70,2,FALSE), "")</f>
        <v/>
      </c>
      <c r="AE51" s="75" t="str">
        <f t="shared" si="6"/>
        <v/>
      </c>
      <c r="AF51" s="75" t="str">
        <f t="shared" si="7"/>
        <v/>
      </c>
      <c r="AH51" s="75" t="str">
        <f t="shared" si="4"/>
        <v/>
      </c>
      <c r="AT51" s="102"/>
      <c r="AY51" s="98" t="str">
        <f>IF(ISBLANK(Table2[[#This Row],[BMP Status]]), "", "DoD")</f>
        <v/>
      </c>
      <c r="AZ51" t="str">
        <f t="shared" si="8"/>
        <v/>
      </c>
    </row>
    <row r="52" spans="11:52" x14ac:dyDescent="0.25">
      <c r="K52" s="70" t="str">
        <f>IF(ISBLANK(Table2[[#This Row],[BMP Status]]), "", "FED")</f>
        <v/>
      </c>
      <c r="L52" s="75" t="str">
        <f t="shared" si="10"/>
        <v/>
      </c>
      <c r="M52" s="75" t="str">
        <f t="shared" si="9"/>
        <v/>
      </c>
      <c r="N52" s="75" t="str">
        <f t="shared" si="9"/>
        <v/>
      </c>
      <c r="AD52" s="75" t="str">
        <f>_xlfn.IFNA(VLOOKUP(AC52,'Static Lookups'!$B$50:$C$70,2,FALSE), "")</f>
        <v/>
      </c>
      <c r="AE52" s="75" t="str">
        <f t="shared" si="6"/>
        <v/>
      </c>
      <c r="AF52" s="75" t="str">
        <f t="shared" si="7"/>
        <v/>
      </c>
      <c r="AH52" s="75" t="str">
        <f t="shared" si="4"/>
        <v/>
      </c>
      <c r="AT52" s="102"/>
      <c r="AY52" s="98" t="str">
        <f>IF(ISBLANK(Table2[[#This Row],[BMP Status]]), "", "DoD")</f>
        <v/>
      </c>
      <c r="AZ52" t="str">
        <f t="shared" si="8"/>
        <v/>
      </c>
    </row>
    <row r="53" spans="11:52" x14ac:dyDescent="0.25">
      <c r="K53" s="70" t="str">
        <f>IF(ISBLANK(Table2[[#This Row],[BMP Status]]), "", "FED")</f>
        <v/>
      </c>
      <c r="L53" s="75" t="str">
        <f t="shared" si="10"/>
        <v/>
      </c>
      <c r="M53" s="75" t="str">
        <f t="shared" si="9"/>
        <v/>
      </c>
      <c r="N53" s="75" t="str">
        <f t="shared" si="9"/>
        <v/>
      </c>
      <c r="AD53" s="75" t="str">
        <f>_xlfn.IFNA(VLOOKUP(AC53,'Static Lookups'!$B$50:$C$70,2,FALSE), "")</f>
        <v/>
      </c>
      <c r="AE53" s="75" t="str">
        <f t="shared" si="6"/>
        <v/>
      </c>
      <c r="AF53" s="75" t="str">
        <f t="shared" si="7"/>
        <v/>
      </c>
      <c r="AH53" s="75" t="str">
        <f t="shared" si="4"/>
        <v/>
      </c>
      <c r="AT53" s="102"/>
      <c r="AY53" s="98" t="str">
        <f>IF(ISBLANK(Table2[[#This Row],[BMP Status]]), "", "DoD")</f>
        <v/>
      </c>
      <c r="AZ53" t="str">
        <f t="shared" si="8"/>
        <v/>
      </c>
    </row>
    <row r="54" spans="11:52" x14ac:dyDescent="0.25">
      <c r="K54" s="70" t="str">
        <f>IF(ISBLANK(Table2[[#This Row],[BMP Status]]), "", "FED")</f>
        <v/>
      </c>
      <c r="L54" s="75" t="str">
        <f t="shared" si="10"/>
        <v/>
      </c>
      <c r="M54" s="75" t="str">
        <f t="shared" si="9"/>
        <v/>
      </c>
      <c r="N54" s="75" t="str">
        <f t="shared" si="9"/>
        <v/>
      </c>
      <c r="AD54" s="75" t="str">
        <f>_xlfn.IFNA(VLOOKUP(AC54,'Static Lookups'!$B$50:$C$70,2,FALSE), "")</f>
        <v/>
      </c>
      <c r="AE54" s="75" t="str">
        <f t="shared" si="6"/>
        <v/>
      </c>
      <c r="AF54" s="75" t="str">
        <f t="shared" si="7"/>
        <v/>
      </c>
      <c r="AH54" s="75" t="str">
        <f t="shared" si="4"/>
        <v/>
      </c>
      <c r="AT54" s="102"/>
      <c r="AY54" s="98" t="str">
        <f>IF(ISBLANK(Table2[[#This Row],[BMP Status]]), "", "DoD")</f>
        <v/>
      </c>
      <c r="AZ54" t="str">
        <f t="shared" si="8"/>
        <v/>
      </c>
    </row>
    <row r="55" spans="11:52" x14ac:dyDescent="0.25">
      <c r="K55" s="70" t="str">
        <f>IF(ISBLANK(Table2[[#This Row],[BMP Status]]), "", "FED")</f>
        <v/>
      </c>
      <c r="L55" s="75" t="str">
        <f t="shared" si="10"/>
        <v/>
      </c>
      <c r="M55" s="75" t="str">
        <f t="shared" si="9"/>
        <v/>
      </c>
      <c r="N55" s="75" t="str">
        <f t="shared" si="9"/>
        <v/>
      </c>
      <c r="AD55" s="75" t="str">
        <f>_xlfn.IFNA(VLOOKUP(AC55,'Static Lookups'!$B$50:$C$70,2,FALSE), "")</f>
        <v/>
      </c>
      <c r="AE55" s="75" t="str">
        <f t="shared" si="6"/>
        <v/>
      </c>
      <c r="AF55" s="75" t="str">
        <f t="shared" si="7"/>
        <v/>
      </c>
      <c r="AH55" s="75" t="str">
        <f t="shared" si="4"/>
        <v/>
      </c>
      <c r="AT55" s="102"/>
      <c r="AY55" s="98" t="str">
        <f>IF(ISBLANK(Table2[[#This Row],[BMP Status]]), "", "DoD")</f>
        <v/>
      </c>
      <c r="AZ55" t="str">
        <f t="shared" si="8"/>
        <v/>
      </c>
    </row>
    <row r="56" spans="11:52" x14ac:dyDescent="0.25">
      <c r="K56" s="70" t="str">
        <f>IF(ISBLANK(Table2[[#This Row],[BMP Status]]), "", "FED")</f>
        <v/>
      </c>
      <c r="L56" s="75" t="str">
        <f t="shared" si="10"/>
        <v/>
      </c>
      <c r="M56" s="75" t="str">
        <f t="shared" si="9"/>
        <v/>
      </c>
      <c r="N56" s="75" t="str">
        <f t="shared" si="9"/>
        <v/>
      </c>
      <c r="AD56" s="75" t="str">
        <f>_xlfn.IFNA(VLOOKUP(AC56,'Static Lookups'!$B$50:$C$70,2,FALSE), "")</f>
        <v/>
      </c>
      <c r="AE56" s="75" t="str">
        <f t="shared" si="6"/>
        <v/>
      </c>
      <c r="AF56" s="75" t="str">
        <f t="shared" si="7"/>
        <v/>
      </c>
      <c r="AH56" s="75" t="str">
        <f t="shared" si="4"/>
        <v/>
      </c>
      <c r="AT56" s="102"/>
      <c r="AY56" s="98" t="str">
        <f>IF(ISBLANK(Table2[[#This Row],[BMP Status]]), "", "DoD")</f>
        <v/>
      </c>
      <c r="AZ56" t="str">
        <f t="shared" si="8"/>
        <v/>
      </c>
    </row>
    <row r="57" spans="11:52" x14ac:dyDescent="0.25">
      <c r="K57" s="70" t="str">
        <f>IF(ISBLANK(Table2[[#This Row],[BMP Status]]), "", "FED")</f>
        <v/>
      </c>
      <c r="L57" s="75" t="str">
        <f t="shared" si="10"/>
        <v/>
      </c>
      <c r="M57" s="75" t="str">
        <f t="shared" si="9"/>
        <v/>
      </c>
      <c r="N57" s="75" t="str">
        <f t="shared" si="9"/>
        <v/>
      </c>
      <c r="AD57" s="75" t="str">
        <f>_xlfn.IFNA(VLOOKUP(AC57,'Static Lookups'!$B$50:$C$70,2,FALSE), "")</f>
        <v/>
      </c>
      <c r="AE57" s="75" t="str">
        <f t="shared" si="6"/>
        <v/>
      </c>
      <c r="AF57" s="75" t="str">
        <f t="shared" si="7"/>
        <v/>
      </c>
      <c r="AH57" s="75" t="str">
        <f t="shared" si="4"/>
        <v/>
      </c>
      <c r="AT57" s="102"/>
      <c r="AY57" s="98" t="str">
        <f>IF(ISBLANK(Table2[[#This Row],[BMP Status]]), "", "DoD")</f>
        <v/>
      </c>
      <c r="AZ57" t="str">
        <f t="shared" si="8"/>
        <v/>
      </c>
    </row>
    <row r="58" spans="11:52" x14ac:dyDescent="0.25">
      <c r="K58" s="70" t="str">
        <f>IF(ISBLANK(Table2[[#This Row],[BMP Status]]), "", "FED")</f>
        <v/>
      </c>
      <c r="L58" s="75" t="str">
        <f t="shared" si="10"/>
        <v/>
      </c>
      <c r="M58" s="75" t="str">
        <f t="shared" si="9"/>
        <v/>
      </c>
      <c r="N58" s="75" t="str">
        <f t="shared" si="9"/>
        <v/>
      </c>
      <c r="AD58" s="75" t="str">
        <f>_xlfn.IFNA(VLOOKUP(AC58,'Static Lookups'!$B$50:$C$70,2,FALSE), "")</f>
        <v/>
      </c>
      <c r="AE58" s="75" t="str">
        <f t="shared" si="6"/>
        <v/>
      </c>
      <c r="AF58" s="75" t="str">
        <f t="shared" si="7"/>
        <v/>
      </c>
      <c r="AH58" s="75" t="str">
        <f t="shared" si="4"/>
        <v/>
      </c>
      <c r="AT58" s="102"/>
      <c r="AY58" s="98" t="str">
        <f>IF(ISBLANK(Table2[[#This Row],[BMP Status]]), "", "DoD")</f>
        <v/>
      </c>
      <c r="AZ58" t="str">
        <f t="shared" si="8"/>
        <v/>
      </c>
    </row>
    <row r="59" spans="11:52" x14ac:dyDescent="0.25">
      <c r="K59" s="70" t="str">
        <f>IF(ISBLANK(Table2[[#This Row],[BMP Status]]), "", "FED")</f>
        <v/>
      </c>
      <c r="L59" s="75" t="str">
        <f t="shared" si="10"/>
        <v/>
      </c>
      <c r="M59" s="75" t="str">
        <f t="shared" si="9"/>
        <v/>
      </c>
      <c r="N59" s="75" t="str">
        <f t="shared" si="9"/>
        <v/>
      </c>
      <c r="AD59" s="75" t="str">
        <f>_xlfn.IFNA(VLOOKUP(AC59,'Static Lookups'!$B$50:$C$70,2,FALSE), "")</f>
        <v/>
      </c>
      <c r="AE59" s="75" t="str">
        <f t="shared" si="6"/>
        <v/>
      </c>
      <c r="AF59" s="75" t="str">
        <f t="shared" si="7"/>
        <v/>
      </c>
      <c r="AH59" s="75" t="str">
        <f t="shared" si="4"/>
        <v/>
      </c>
      <c r="AT59" s="102"/>
      <c r="AY59" s="98" t="str">
        <f>IF(ISBLANK(Table2[[#This Row],[BMP Status]]), "", "DoD")</f>
        <v/>
      </c>
      <c r="AZ59" t="str">
        <f t="shared" si="8"/>
        <v/>
      </c>
    </row>
    <row r="60" spans="11:52" x14ac:dyDescent="0.25">
      <c r="K60" s="70" t="str">
        <f>IF(ISBLANK(Table2[[#This Row],[BMP Status]]), "", "FED")</f>
        <v/>
      </c>
      <c r="L60" s="75" t="str">
        <f t="shared" si="10"/>
        <v/>
      </c>
      <c r="M60" s="75" t="str">
        <f t="shared" si="9"/>
        <v/>
      </c>
      <c r="N60" s="75" t="str">
        <f t="shared" si="9"/>
        <v/>
      </c>
      <c r="AD60" s="75" t="str">
        <f>_xlfn.IFNA(VLOOKUP(AC60,'Static Lookups'!$B$50:$C$70,2,FALSE), "")</f>
        <v/>
      </c>
      <c r="AE60" s="75" t="str">
        <f t="shared" si="6"/>
        <v/>
      </c>
      <c r="AF60" s="75" t="str">
        <f t="shared" si="7"/>
        <v/>
      </c>
      <c r="AH60" s="75" t="str">
        <f t="shared" si="4"/>
        <v/>
      </c>
      <c r="AT60" s="102"/>
      <c r="AY60" s="98" t="str">
        <f>IF(ISBLANK(Table2[[#This Row],[BMP Status]]), "", "DoD")</f>
        <v/>
      </c>
      <c r="AZ60" t="str">
        <f t="shared" si="8"/>
        <v/>
      </c>
    </row>
    <row r="61" spans="11:52" x14ac:dyDescent="0.25">
      <c r="K61" s="70" t="str">
        <f>IF(ISBLANK(Table2[[#This Row],[BMP Status]]), "", "FED")</f>
        <v/>
      </c>
      <c r="L61" s="75" t="str">
        <f t="shared" si="10"/>
        <v/>
      </c>
      <c r="M61" s="75" t="str">
        <f t="shared" si="9"/>
        <v/>
      </c>
      <c r="N61" s="75" t="str">
        <f t="shared" si="9"/>
        <v/>
      </c>
      <c r="AD61" s="75" t="str">
        <f>_xlfn.IFNA(VLOOKUP(AC61,'Static Lookups'!$B$50:$C$70,2,FALSE), "")</f>
        <v/>
      </c>
      <c r="AE61" s="75" t="str">
        <f t="shared" si="6"/>
        <v/>
      </c>
      <c r="AF61" s="75" t="str">
        <f t="shared" si="7"/>
        <v/>
      </c>
      <c r="AH61" s="75" t="str">
        <f t="shared" si="4"/>
        <v/>
      </c>
      <c r="AT61" s="102"/>
      <c r="AY61" s="98" t="str">
        <f>IF(ISBLANK(Table2[[#This Row],[BMP Status]]), "", "DoD")</f>
        <v/>
      </c>
      <c r="AZ61" t="str">
        <f t="shared" si="8"/>
        <v/>
      </c>
    </row>
    <row r="62" spans="11:52" x14ac:dyDescent="0.25">
      <c r="K62" s="70" t="str">
        <f>IF(ISBLANK(Table2[[#This Row],[BMP Status]]), "", "FED")</f>
        <v/>
      </c>
      <c r="L62" s="75" t="str">
        <f t="shared" si="10"/>
        <v/>
      </c>
      <c r="M62" s="75" t="str">
        <f t="shared" si="9"/>
        <v/>
      </c>
      <c r="N62" s="75" t="str">
        <f t="shared" si="9"/>
        <v/>
      </c>
      <c r="AD62" s="75" t="str">
        <f>_xlfn.IFNA(VLOOKUP(AC62,'Static Lookups'!$B$50:$C$70,2,FALSE), "")</f>
        <v/>
      </c>
      <c r="AE62" s="75" t="str">
        <f t="shared" si="6"/>
        <v/>
      </c>
      <c r="AF62" s="75" t="str">
        <f t="shared" si="7"/>
        <v/>
      </c>
      <c r="AH62" s="75" t="str">
        <f t="shared" si="4"/>
        <v/>
      </c>
      <c r="AT62" s="102"/>
      <c r="AY62" s="98" t="str">
        <f>IF(ISBLANK(Table2[[#This Row],[BMP Status]]), "", "DoD")</f>
        <v/>
      </c>
      <c r="AZ62" t="str">
        <f t="shared" si="8"/>
        <v/>
      </c>
    </row>
    <row r="63" spans="11:52" x14ac:dyDescent="0.25">
      <c r="K63" s="70" t="str">
        <f>IF(ISBLANK(Table2[[#This Row],[BMP Status]]), "", "FED")</f>
        <v/>
      </c>
      <c r="L63" s="75" t="str">
        <f t="shared" si="10"/>
        <v/>
      </c>
      <c r="M63" s="75" t="str">
        <f t="shared" si="9"/>
        <v/>
      </c>
      <c r="N63" s="75" t="str">
        <f t="shared" si="9"/>
        <v/>
      </c>
      <c r="AD63" s="75" t="str">
        <f>_xlfn.IFNA(VLOOKUP(AC63,'Static Lookups'!$B$50:$C$70,2,FALSE), "")</f>
        <v/>
      </c>
      <c r="AE63" s="75" t="str">
        <f t="shared" si="6"/>
        <v/>
      </c>
      <c r="AF63" s="75" t="str">
        <f t="shared" si="7"/>
        <v/>
      </c>
      <c r="AH63" s="75" t="str">
        <f t="shared" si="4"/>
        <v/>
      </c>
      <c r="AT63" s="102"/>
      <c r="AY63" s="98" t="str">
        <f>IF(ISBLANK(Table2[[#This Row],[BMP Status]]), "", "DoD")</f>
        <v/>
      </c>
      <c r="AZ63" t="str">
        <f t="shared" si="8"/>
        <v/>
      </c>
    </row>
    <row r="64" spans="11:52" x14ac:dyDescent="0.25">
      <c r="K64" s="70" t="str">
        <f>IF(ISBLANK(Table2[[#This Row],[BMP Status]]), "", "FED")</f>
        <v/>
      </c>
      <c r="L64" s="75" t="str">
        <f t="shared" si="10"/>
        <v/>
      </c>
      <c r="M64" s="75" t="str">
        <f t="shared" si="9"/>
        <v/>
      </c>
      <c r="N64" s="75" t="str">
        <f t="shared" si="9"/>
        <v/>
      </c>
      <c r="AD64" s="75" t="str">
        <f>_xlfn.IFNA(VLOOKUP(AC64,'Static Lookups'!$B$50:$C$70,2,FALSE), "")</f>
        <v/>
      </c>
      <c r="AE64" s="75" t="str">
        <f t="shared" si="6"/>
        <v/>
      </c>
      <c r="AF64" s="75" t="str">
        <f t="shared" si="7"/>
        <v/>
      </c>
      <c r="AH64" s="75" t="str">
        <f t="shared" si="4"/>
        <v/>
      </c>
      <c r="AT64" s="102"/>
      <c r="AY64" s="98" t="str">
        <f>IF(ISBLANK(Table2[[#This Row],[BMP Status]]), "", "DoD")</f>
        <v/>
      </c>
      <c r="AZ64" t="str">
        <f t="shared" ref="AZ64:AZ98" si="11">IF(ISTEXT(H64),"NYSDEC","")</f>
        <v/>
      </c>
    </row>
    <row r="65" spans="11:52" x14ac:dyDescent="0.25">
      <c r="K65" s="70" t="str">
        <f>IF(ISBLANK(Table2[[#This Row],[BMP Status]]), "", "FED")</f>
        <v/>
      </c>
      <c r="L65" s="75" t="str">
        <f t="shared" si="10"/>
        <v/>
      </c>
      <c r="M65" s="75" t="str">
        <f t="shared" si="9"/>
        <v/>
      </c>
      <c r="N65" s="75" t="str">
        <f t="shared" si="9"/>
        <v/>
      </c>
      <c r="AD65" s="75" t="str">
        <f>_xlfn.IFNA(VLOOKUP(AC65,'Static Lookups'!$B$50:$C$70,2,FALSE), "")</f>
        <v/>
      </c>
      <c r="AE65" s="75" t="str">
        <f t="shared" si="6"/>
        <v/>
      </c>
      <c r="AF65" s="75" t="str">
        <f t="shared" si="7"/>
        <v/>
      </c>
      <c r="AH65" s="75" t="str">
        <f t="shared" ref="AH65:AH98" si="12">IF(ISTEXT(H65),"NY","")</f>
        <v/>
      </c>
      <c r="AT65" s="102"/>
      <c r="AY65" s="98" t="str">
        <f>IF(ISBLANK(Table2[[#This Row],[BMP Status]]), "", "DoD")</f>
        <v/>
      </c>
      <c r="AZ65" t="str">
        <f t="shared" si="11"/>
        <v/>
      </c>
    </row>
    <row r="66" spans="11:52" x14ac:dyDescent="0.25">
      <c r="K66" s="70" t="str">
        <f>IF(ISBLANK(Table2[[#This Row],[BMP Status]]), "", "FED")</f>
        <v/>
      </c>
      <c r="L66" s="75" t="str">
        <f t="shared" si="10"/>
        <v/>
      </c>
      <c r="M66" s="75" t="str">
        <f t="shared" si="9"/>
        <v/>
      </c>
      <c r="N66" s="75" t="str">
        <f t="shared" si="9"/>
        <v/>
      </c>
      <c r="AD66" s="75" t="str">
        <f>_xlfn.IFNA(VLOOKUP(AC66,'Static Lookups'!$B$50:$C$70,2,FALSE), "")</f>
        <v/>
      </c>
      <c r="AE66" s="75" t="str">
        <f t="shared" si="6"/>
        <v/>
      </c>
      <c r="AF66" s="75" t="str">
        <f t="shared" si="7"/>
        <v/>
      </c>
      <c r="AH66" s="75" t="str">
        <f t="shared" si="12"/>
        <v/>
      </c>
      <c r="AT66" s="102"/>
      <c r="AY66" s="98" t="str">
        <f>IF(ISBLANK(Table2[[#This Row],[BMP Status]]), "", "DoD")</f>
        <v/>
      </c>
      <c r="AZ66" t="str">
        <f t="shared" si="11"/>
        <v/>
      </c>
    </row>
    <row r="67" spans="11:52" x14ac:dyDescent="0.25">
      <c r="K67" s="70" t="str">
        <f>IF(ISBLANK(Table2[[#This Row],[BMP Status]]), "", "FED")</f>
        <v/>
      </c>
      <c r="L67" s="75" t="str">
        <f t="shared" si="10"/>
        <v/>
      </c>
      <c r="M67" s="75" t="str">
        <f t="shared" si="9"/>
        <v/>
      </c>
      <c r="N67" s="75" t="str">
        <f t="shared" si="9"/>
        <v/>
      </c>
      <c r="AD67" s="75" t="str">
        <f>_xlfn.IFNA(VLOOKUP(AC67,'Static Lookups'!$B$50:$C$70,2,FALSE), "")</f>
        <v/>
      </c>
      <c r="AE67" s="75" t="str">
        <f t="shared" si="6"/>
        <v/>
      </c>
      <c r="AF67" s="75" t="str">
        <f t="shared" si="7"/>
        <v/>
      </c>
      <c r="AH67" s="75" t="str">
        <f t="shared" si="12"/>
        <v/>
      </c>
      <c r="AT67" s="102"/>
      <c r="AY67" s="98" t="str">
        <f>IF(ISBLANK(Table2[[#This Row],[BMP Status]]), "", "DoD")</f>
        <v/>
      </c>
      <c r="AZ67" t="str">
        <f t="shared" si="11"/>
        <v/>
      </c>
    </row>
    <row r="68" spans="11:52" x14ac:dyDescent="0.25">
      <c r="K68" s="70" t="str">
        <f>IF(ISBLANK(Table2[[#This Row],[BMP Status]]), "", "FED")</f>
        <v/>
      </c>
      <c r="L68" s="75" t="str">
        <f t="shared" si="10"/>
        <v/>
      </c>
      <c r="M68" s="75" t="str">
        <f t="shared" si="9"/>
        <v/>
      </c>
      <c r="N68" s="75" t="str">
        <f t="shared" si="9"/>
        <v/>
      </c>
      <c r="AD68" s="75" t="str">
        <f>_xlfn.IFNA(VLOOKUP(AC68,'Static Lookups'!$B$50:$C$70,2,FALSE), "")</f>
        <v/>
      </c>
      <c r="AE68" s="75" t="str">
        <f t="shared" ref="AE68:AE98" si="13">IF(ISBLANK(AG68),"", LEFT(AG68,8))</f>
        <v/>
      </c>
      <c r="AF68" s="75" t="str">
        <f t="shared" ref="AF68:AF98" si="14">IF(ISBLANK(AG68),"", LEFT(AG68,10))</f>
        <v/>
      </c>
      <c r="AH68" s="75" t="str">
        <f t="shared" si="12"/>
        <v/>
      </c>
      <c r="AT68" s="102"/>
      <c r="AY68" s="98" t="str">
        <f>IF(ISBLANK(Table2[[#This Row],[BMP Status]]), "", "DoD")</f>
        <v/>
      </c>
      <c r="AZ68" t="str">
        <f t="shared" si="11"/>
        <v/>
      </c>
    </row>
    <row r="69" spans="11:52" x14ac:dyDescent="0.25">
      <c r="K69" s="70" t="str">
        <f>IF(ISBLANK(Table2[[#This Row],[BMP Status]]), "", "FED")</f>
        <v/>
      </c>
      <c r="L69" s="75" t="str">
        <f t="shared" si="10"/>
        <v/>
      </c>
      <c r="M69" s="75" t="str">
        <f t="shared" si="9"/>
        <v/>
      </c>
      <c r="N69" s="75" t="str">
        <f t="shared" si="9"/>
        <v/>
      </c>
      <c r="AD69" s="75" t="str">
        <f>_xlfn.IFNA(VLOOKUP(AC69,'Static Lookups'!$B$50:$C$70,2,FALSE), "")</f>
        <v/>
      </c>
      <c r="AE69" s="75" t="str">
        <f t="shared" si="13"/>
        <v/>
      </c>
      <c r="AF69" s="75" t="str">
        <f t="shared" si="14"/>
        <v/>
      </c>
      <c r="AH69" s="75" t="str">
        <f t="shared" si="12"/>
        <v/>
      </c>
      <c r="AT69" s="102"/>
      <c r="AY69" s="98" t="str">
        <f>IF(ISBLANK(Table2[[#This Row],[BMP Status]]), "", "DoD")</f>
        <v/>
      </c>
      <c r="AZ69" t="str">
        <f t="shared" si="11"/>
        <v/>
      </c>
    </row>
    <row r="70" spans="11:52" x14ac:dyDescent="0.25">
      <c r="K70" s="70" t="str">
        <f>IF(ISBLANK(Table2[[#This Row],[BMP Status]]), "", "FED")</f>
        <v/>
      </c>
      <c r="L70" s="75" t="str">
        <f t="shared" si="10"/>
        <v/>
      </c>
      <c r="M70" s="75" t="str">
        <f t="shared" si="9"/>
        <v/>
      </c>
      <c r="N70" s="75" t="str">
        <f t="shared" si="9"/>
        <v/>
      </c>
      <c r="AD70" s="75" t="str">
        <f>_xlfn.IFNA(VLOOKUP(AC70,'Static Lookups'!$B$50:$C$70,2,FALSE), "")</f>
        <v/>
      </c>
      <c r="AE70" s="75" t="str">
        <f t="shared" si="13"/>
        <v/>
      </c>
      <c r="AF70" s="75" t="str">
        <f t="shared" si="14"/>
        <v/>
      </c>
      <c r="AH70" s="75" t="str">
        <f t="shared" si="12"/>
        <v/>
      </c>
      <c r="AT70" s="102"/>
      <c r="AY70" s="98" t="str">
        <f>IF(ISBLANK(Table2[[#This Row],[BMP Status]]), "", "DoD")</f>
        <v/>
      </c>
      <c r="AZ70" t="str">
        <f t="shared" si="11"/>
        <v/>
      </c>
    </row>
    <row r="71" spans="11:52" x14ac:dyDescent="0.25">
      <c r="K71" s="70" t="str">
        <f>IF(ISBLANK(Table2[[#This Row],[BMP Status]]), "", "FED")</f>
        <v/>
      </c>
      <c r="L71" s="75" t="str">
        <f t="shared" si="10"/>
        <v/>
      </c>
      <c r="M71" s="75" t="str">
        <f t="shared" si="9"/>
        <v/>
      </c>
      <c r="N71" s="75" t="str">
        <f t="shared" si="9"/>
        <v/>
      </c>
      <c r="AD71" s="75" t="str">
        <f>_xlfn.IFNA(VLOOKUP(AC71,'Static Lookups'!$B$50:$C$70,2,FALSE), "")</f>
        <v/>
      </c>
      <c r="AE71" s="75" t="str">
        <f t="shared" si="13"/>
        <v/>
      </c>
      <c r="AF71" s="75" t="str">
        <f t="shared" si="14"/>
        <v/>
      </c>
      <c r="AH71" s="75" t="str">
        <f t="shared" si="12"/>
        <v/>
      </c>
      <c r="AT71" s="102"/>
      <c r="AY71" s="98" t="str">
        <f>IF(ISBLANK(Table2[[#This Row],[BMP Status]]), "", "DoD")</f>
        <v/>
      </c>
      <c r="AZ71" t="str">
        <f t="shared" si="11"/>
        <v/>
      </c>
    </row>
    <row r="72" spans="11:52" x14ac:dyDescent="0.25">
      <c r="K72" s="70" t="str">
        <f>IF(ISBLANK(Table2[[#This Row],[BMP Status]]), "", "FED")</f>
        <v/>
      </c>
      <c r="L72" s="75" t="str">
        <f t="shared" si="10"/>
        <v/>
      </c>
      <c r="M72" s="75" t="str">
        <f t="shared" si="9"/>
        <v/>
      </c>
      <c r="N72" s="75" t="str">
        <f t="shared" si="9"/>
        <v/>
      </c>
      <c r="AD72" s="75" t="str">
        <f>_xlfn.IFNA(VLOOKUP(AC72,'Static Lookups'!$B$50:$C$70,2,FALSE), "")</f>
        <v/>
      </c>
      <c r="AE72" s="75" t="str">
        <f t="shared" si="13"/>
        <v/>
      </c>
      <c r="AF72" s="75" t="str">
        <f t="shared" si="14"/>
        <v/>
      </c>
      <c r="AH72" s="75" t="str">
        <f t="shared" si="12"/>
        <v/>
      </c>
      <c r="AT72" s="102"/>
      <c r="AY72" s="98" t="str">
        <f>IF(ISBLANK(Table2[[#This Row],[BMP Status]]), "", "DoD")</f>
        <v/>
      </c>
      <c r="AZ72" t="str">
        <f t="shared" si="11"/>
        <v/>
      </c>
    </row>
    <row r="73" spans="11:52" x14ac:dyDescent="0.25">
      <c r="K73" s="70" t="str">
        <f>IF(ISBLANK(Table2[[#This Row],[BMP Status]]), "", "FED")</f>
        <v/>
      </c>
      <c r="L73" s="75" t="str">
        <f t="shared" si="10"/>
        <v/>
      </c>
      <c r="M73" s="75" t="str">
        <f t="shared" si="9"/>
        <v/>
      </c>
      <c r="N73" s="75" t="str">
        <f t="shared" si="9"/>
        <v/>
      </c>
      <c r="AD73" s="75" t="str">
        <f>_xlfn.IFNA(VLOOKUP(AC73,'Static Lookups'!$B$50:$C$70,2,FALSE), "")</f>
        <v/>
      </c>
      <c r="AE73" s="75" t="str">
        <f t="shared" si="13"/>
        <v/>
      </c>
      <c r="AF73" s="75" t="str">
        <f t="shared" si="14"/>
        <v/>
      </c>
      <c r="AH73" s="75" t="str">
        <f t="shared" si="12"/>
        <v/>
      </c>
      <c r="AT73" s="102"/>
      <c r="AY73" s="98" t="str">
        <f>IF(ISBLANK(Table2[[#This Row],[BMP Status]]), "", "DoD")</f>
        <v/>
      </c>
      <c r="AZ73" t="str">
        <f t="shared" si="11"/>
        <v/>
      </c>
    </row>
    <row r="74" spans="11:52" x14ac:dyDescent="0.25">
      <c r="K74" s="70" t="str">
        <f>IF(ISBLANK(Table2[[#This Row],[BMP Status]]), "", "FED")</f>
        <v/>
      </c>
      <c r="L74" s="75" t="str">
        <f t="shared" si="10"/>
        <v/>
      </c>
      <c r="M74" s="75" t="str">
        <f t="shared" si="9"/>
        <v/>
      </c>
      <c r="N74" s="75" t="str">
        <f t="shared" si="9"/>
        <v/>
      </c>
      <c r="AD74" s="75" t="str">
        <f>_xlfn.IFNA(VLOOKUP(AC74,'Static Lookups'!$B$50:$C$70,2,FALSE), "")</f>
        <v/>
      </c>
      <c r="AE74" s="75" t="str">
        <f t="shared" si="13"/>
        <v/>
      </c>
      <c r="AF74" s="75" t="str">
        <f t="shared" si="14"/>
        <v/>
      </c>
      <c r="AH74" s="75" t="str">
        <f t="shared" si="12"/>
        <v/>
      </c>
      <c r="AT74" s="102"/>
      <c r="AY74" s="98" t="str">
        <f>IF(ISBLANK(Table2[[#This Row],[BMP Status]]), "", "DoD")</f>
        <v/>
      </c>
      <c r="AZ74" t="str">
        <f t="shared" si="11"/>
        <v/>
      </c>
    </row>
    <row r="75" spans="11:52" x14ac:dyDescent="0.25">
      <c r="K75" s="70" t="str">
        <f>IF(ISBLANK(Table2[[#This Row],[BMP Status]]), "", "FED")</f>
        <v/>
      </c>
      <c r="L75" s="75" t="str">
        <f t="shared" si="10"/>
        <v/>
      </c>
      <c r="M75" s="75" t="str">
        <f t="shared" si="9"/>
        <v/>
      </c>
      <c r="N75" s="75" t="str">
        <f t="shared" si="9"/>
        <v/>
      </c>
      <c r="AD75" s="75" t="str">
        <f>_xlfn.IFNA(VLOOKUP(AC75,'Static Lookups'!$B$50:$C$70,2,FALSE), "")</f>
        <v/>
      </c>
      <c r="AE75" s="75" t="str">
        <f t="shared" si="13"/>
        <v/>
      </c>
      <c r="AF75" s="75" t="str">
        <f t="shared" si="14"/>
        <v/>
      </c>
      <c r="AH75" s="75" t="str">
        <f t="shared" si="12"/>
        <v/>
      </c>
      <c r="AT75" s="102"/>
      <c r="AY75" s="98" t="str">
        <f>IF(ISBLANK(Table2[[#This Row],[BMP Status]]), "", "DoD")</f>
        <v/>
      </c>
      <c r="AZ75" t="str">
        <f t="shared" si="11"/>
        <v/>
      </c>
    </row>
    <row r="76" spans="11:52" x14ac:dyDescent="0.25">
      <c r="K76" s="70" t="str">
        <f>IF(ISBLANK(Table2[[#This Row],[BMP Status]]), "", "FED")</f>
        <v/>
      </c>
      <c r="L76" s="75" t="str">
        <f t="shared" si="10"/>
        <v/>
      </c>
      <c r="M76" s="75" t="str">
        <f t="shared" si="9"/>
        <v/>
      </c>
      <c r="N76" s="75" t="str">
        <f t="shared" si="9"/>
        <v/>
      </c>
      <c r="AD76" s="75" t="str">
        <f>_xlfn.IFNA(VLOOKUP(AC76,'Static Lookups'!$B$50:$C$70,2,FALSE), "")</f>
        <v/>
      </c>
      <c r="AE76" s="75" t="str">
        <f t="shared" si="13"/>
        <v/>
      </c>
      <c r="AF76" s="75" t="str">
        <f t="shared" si="14"/>
        <v/>
      </c>
      <c r="AH76" s="75" t="str">
        <f t="shared" si="12"/>
        <v/>
      </c>
      <c r="AT76" s="102"/>
      <c r="AY76" s="98" t="str">
        <f>IF(ISBLANK(Table2[[#This Row],[BMP Status]]), "", "DoD")</f>
        <v/>
      </c>
      <c r="AZ76" t="str">
        <f t="shared" si="11"/>
        <v/>
      </c>
    </row>
    <row r="77" spans="11:52" x14ac:dyDescent="0.25">
      <c r="K77" s="70" t="str">
        <f>IF(ISBLANK(Table2[[#This Row],[BMP Status]]), "", "FED")</f>
        <v/>
      </c>
      <c r="L77" s="75" t="str">
        <f t="shared" si="10"/>
        <v/>
      </c>
      <c r="M77" s="75" t="str">
        <f t="shared" si="9"/>
        <v/>
      </c>
      <c r="N77" s="75" t="str">
        <f t="shared" si="9"/>
        <v/>
      </c>
      <c r="AD77" s="75" t="str">
        <f>_xlfn.IFNA(VLOOKUP(AC77,'Static Lookups'!$B$50:$C$70,2,FALSE), "")</f>
        <v/>
      </c>
      <c r="AE77" s="75" t="str">
        <f t="shared" si="13"/>
        <v/>
      </c>
      <c r="AF77" s="75" t="str">
        <f t="shared" si="14"/>
        <v/>
      </c>
      <c r="AH77" s="75" t="str">
        <f t="shared" si="12"/>
        <v/>
      </c>
      <c r="AT77" s="102"/>
      <c r="AY77" s="98" t="str">
        <f>IF(ISBLANK(Table2[[#This Row],[BMP Status]]), "", "DoD")</f>
        <v/>
      </c>
      <c r="AZ77" t="str">
        <f t="shared" si="11"/>
        <v/>
      </c>
    </row>
    <row r="78" spans="11:52" x14ac:dyDescent="0.25">
      <c r="K78" s="70" t="str">
        <f>IF(ISBLANK(Table2[[#This Row],[BMP Status]]), "", "FED")</f>
        <v/>
      </c>
      <c r="L78" s="75" t="str">
        <f t="shared" si="10"/>
        <v/>
      </c>
      <c r="M78" s="75" t="str">
        <f t="shared" si="9"/>
        <v/>
      </c>
      <c r="N78" s="75" t="str">
        <f t="shared" si="9"/>
        <v/>
      </c>
      <c r="AD78" s="75" t="str">
        <f>_xlfn.IFNA(VLOOKUP(AC78,'Static Lookups'!$B$50:$C$70,2,FALSE), "")</f>
        <v/>
      </c>
      <c r="AE78" s="75" t="str">
        <f t="shared" si="13"/>
        <v/>
      </c>
      <c r="AF78" s="75" t="str">
        <f t="shared" si="14"/>
        <v/>
      </c>
      <c r="AH78" s="75" t="str">
        <f t="shared" si="12"/>
        <v/>
      </c>
      <c r="AT78" s="102"/>
      <c r="AY78" s="98" t="str">
        <f>IF(ISBLANK(Table2[[#This Row],[BMP Status]]), "", "DoD")</f>
        <v/>
      </c>
      <c r="AZ78" t="str">
        <f t="shared" si="11"/>
        <v/>
      </c>
    </row>
    <row r="79" spans="11:52" x14ac:dyDescent="0.25">
      <c r="K79" s="70" t="str">
        <f>IF(ISBLANK(Table2[[#This Row],[BMP Status]]), "", "FED")</f>
        <v/>
      </c>
      <c r="L79" s="75" t="str">
        <f t="shared" si="10"/>
        <v/>
      </c>
      <c r="M79" s="75" t="str">
        <f t="shared" si="9"/>
        <v/>
      </c>
      <c r="N79" s="75" t="str">
        <f t="shared" si="9"/>
        <v/>
      </c>
      <c r="AD79" s="75" t="str">
        <f>_xlfn.IFNA(VLOOKUP(AC79,'Static Lookups'!$B$50:$C$70,2,FALSE), "")</f>
        <v/>
      </c>
      <c r="AE79" s="75" t="str">
        <f t="shared" si="13"/>
        <v/>
      </c>
      <c r="AF79" s="75" t="str">
        <f t="shared" si="14"/>
        <v/>
      </c>
      <c r="AH79" s="75" t="str">
        <f t="shared" si="12"/>
        <v/>
      </c>
      <c r="AT79" s="102"/>
      <c r="AY79" s="98" t="str">
        <f>IF(ISBLANK(Table2[[#This Row],[BMP Status]]), "", "DoD")</f>
        <v/>
      </c>
      <c r="AZ79" t="str">
        <f t="shared" si="11"/>
        <v/>
      </c>
    </row>
    <row r="80" spans="11:52" x14ac:dyDescent="0.25">
      <c r="K80" s="70" t="str">
        <f>IF(ISBLANK(Table2[[#This Row],[BMP Status]]), "", "FED")</f>
        <v/>
      </c>
      <c r="L80" s="75" t="str">
        <f t="shared" si="10"/>
        <v/>
      </c>
      <c r="M80" s="75" t="str">
        <f t="shared" si="9"/>
        <v/>
      </c>
      <c r="N80" s="75" t="str">
        <f t="shared" si="9"/>
        <v/>
      </c>
      <c r="AD80" s="75" t="str">
        <f>_xlfn.IFNA(VLOOKUP(AC80,'Static Lookups'!$B$50:$C$70,2,FALSE), "")</f>
        <v/>
      </c>
      <c r="AE80" s="75" t="str">
        <f t="shared" si="13"/>
        <v/>
      </c>
      <c r="AF80" s="75" t="str">
        <f t="shared" si="14"/>
        <v/>
      </c>
      <c r="AH80" s="75" t="str">
        <f t="shared" si="12"/>
        <v/>
      </c>
      <c r="AT80" s="102"/>
      <c r="AY80" s="98" t="str">
        <f>IF(ISBLANK(Table2[[#This Row],[BMP Status]]), "", "DoD")</f>
        <v/>
      </c>
      <c r="AZ80" t="str">
        <f t="shared" si="11"/>
        <v/>
      </c>
    </row>
    <row r="81" spans="11:52" x14ac:dyDescent="0.25">
      <c r="K81" s="70" t="str">
        <f>IF(ISBLANK(Table2[[#This Row],[BMP Status]]), "", "FED")</f>
        <v/>
      </c>
      <c r="L81" s="75" t="str">
        <f t="shared" si="10"/>
        <v/>
      </c>
      <c r="M81" s="75" t="str">
        <f t="shared" si="9"/>
        <v/>
      </c>
      <c r="N81" s="75" t="str">
        <f t="shared" si="9"/>
        <v/>
      </c>
      <c r="AD81" s="75" t="str">
        <f>_xlfn.IFNA(VLOOKUP(AC81,'Static Lookups'!$B$50:$C$70,2,FALSE), "")</f>
        <v/>
      </c>
      <c r="AE81" s="75" t="str">
        <f t="shared" si="13"/>
        <v/>
      </c>
      <c r="AF81" s="75" t="str">
        <f t="shared" si="14"/>
        <v/>
      </c>
      <c r="AH81" s="75" t="str">
        <f t="shared" si="12"/>
        <v/>
      </c>
      <c r="AT81" s="102"/>
      <c r="AY81" s="98" t="str">
        <f>IF(ISBLANK(Table2[[#This Row],[BMP Status]]), "", "DoD")</f>
        <v/>
      </c>
      <c r="AZ81" t="str">
        <f t="shared" si="11"/>
        <v/>
      </c>
    </row>
    <row r="82" spans="11:52" x14ac:dyDescent="0.25">
      <c r="K82" s="70" t="str">
        <f>IF(ISBLANK(Table2[[#This Row],[BMP Status]]), "", "FED")</f>
        <v/>
      </c>
      <c r="L82" s="75" t="str">
        <f t="shared" si="10"/>
        <v/>
      </c>
      <c r="M82" s="75" t="str">
        <f t="shared" si="9"/>
        <v/>
      </c>
      <c r="N82" s="75" t="str">
        <f t="shared" si="9"/>
        <v/>
      </c>
      <c r="AD82" s="75" t="str">
        <f>_xlfn.IFNA(VLOOKUP(AC82,'Static Lookups'!$B$50:$C$70,2,FALSE), "")</f>
        <v/>
      </c>
      <c r="AE82" s="75" t="str">
        <f t="shared" si="13"/>
        <v/>
      </c>
      <c r="AF82" s="75" t="str">
        <f t="shared" si="14"/>
        <v/>
      </c>
      <c r="AH82" s="75" t="str">
        <f t="shared" si="12"/>
        <v/>
      </c>
      <c r="AT82" s="102"/>
      <c r="AY82" s="98" t="str">
        <f>IF(ISBLANK(Table2[[#This Row],[BMP Status]]), "", "DoD")</f>
        <v/>
      </c>
      <c r="AZ82" t="str">
        <f t="shared" si="11"/>
        <v/>
      </c>
    </row>
    <row r="83" spans="11:52" x14ac:dyDescent="0.25">
      <c r="K83" s="70" t="str">
        <f>IF(ISBLANK(Table2[[#This Row],[BMP Status]]), "", "FED")</f>
        <v/>
      </c>
      <c r="L83" s="75" t="str">
        <f t="shared" si="10"/>
        <v/>
      </c>
      <c r="M83" s="75" t="str">
        <f t="shared" si="9"/>
        <v/>
      </c>
      <c r="N83" s="75" t="str">
        <f t="shared" si="9"/>
        <v/>
      </c>
      <c r="AD83" s="75" t="str">
        <f>_xlfn.IFNA(VLOOKUP(AC83,'Static Lookups'!$B$50:$C$70,2,FALSE), "")</f>
        <v/>
      </c>
      <c r="AE83" s="75" t="str">
        <f t="shared" si="13"/>
        <v/>
      </c>
      <c r="AF83" s="75" t="str">
        <f t="shared" si="14"/>
        <v/>
      </c>
      <c r="AH83" s="75" t="str">
        <f t="shared" si="12"/>
        <v/>
      </c>
      <c r="AT83" s="102"/>
      <c r="AY83" s="98" t="str">
        <f>IF(ISBLANK(Table2[[#This Row],[BMP Status]]), "", "DoD")</f>
        <v/>
      </c>
      <c r="AZ83" t="str">
        <f t="shared" si="11"/>
        <v/>
      </c>
    </row>
    <row r="84" spans="11:52" x14ac:dyDescent="0.25">
      <c r="K84" s="70" t="str">
        <f>IF(ISBLANK(Table2[[#This Row],[BMP Status]]), "", "FED")</f>
        <v/>
      </c>
      <c r="L84" s="75" t="str">
        <f t="shared" si="10"/>
        <v/>
      </c>
      <c r="M84" s="75" t="str">
        <f t="shared" si="9"/>
        <v/>
      </c>
      <c r="N84" s="75" t="str">
        <f t="shared" si="9"/>
        <v/>
      </c>
      <c r="AD84" s="75" t="str">
        <f>_xlfn.IFNA(VLOOKUP(AC84,'Static Lookups'!$B$50:$C$70,2,FALSE), "")</f>
        <v/>
      </c>
      <c r="AE84" s="75" t="str">
        <f t="shared" si="13"/>
        <v/>
      </c>
      <c r="AF84" s="75" t="str">
        <f t="shared" si="14"/>
        <v/>
      </c>
      <c r="AH84" s="75" t="str">
        <f t="shared" si="12"/>
        <v/>
      </c>
      <c r="AT84" s="102"/>
      <c r="AY84" s="98" t="str">
        <f>IF(ISBLANK(Table2[[#This Row],[BMP Status]]), "", "DoD")</f>
        <v/>
      </c>
      <c r="AZ84" t="str">
        <f t="shared" si="11"/>
        <v/>
      </c>
    </row>
    <row r="85" spans="11:52" x14ac:dyDescent="0.25">
      <c r="K85" s="70" t="str">
        <f>IF(ISBLANK(Table2[[#This Row],[BMP Status]]), "", "FED")</f>
        <v/>
      </c>
      <c r="L85" s="75" t="str">
        <f t="shared" si="10"/>
        <v/>
      </c>
      <c r="M85" s="75" t="str">
        <f t="shared" si="9"/>
        <v/>
      </c>
      <c r="N85" s="75" t="str">
        <f t="shared" si="9"/>
        <v/>
      </c>
      <c r="AD85" s="75" t="str">
        <f>_xlfn.IFNA(VLOOKUP(AC85,'Static Lookups'!$B$50:$C$70,2,FALSE), "")</f>
        <v/>
      </c>
      <c r="AE85" s="75" t="str">
        <f t="shared" si="13"/>
        <v/>
      </c>
      <c r="AF85" s="75" t="str">
        <f t="shared" si="14"/>
        <v/>
      </c>
      <c r="AH85" s="75" t="str">
        <f t="shared" si="12"/>
        <v/>
      </c>
      <c r="AT85" s="102"/>
      <c r="AY85" s="98" t="str">
        <f>IF(ISBLANK(Table2[[#This Row],[BMP Status]]), "", "DoD")</f>
        <v/>
      </c>
      <c r="AZ85" t="str">
        <f t="shared" si="11"/>
        <v/>
      </c>
    </row>
    <row r="86" spans="11:52" x14ac:dyDescent="0.25">
      <c r="K86" s="70" t="str">
        <f>IF(ISBLANK(Table2[[#This Row],[BMP Status]]), "", "FED")</f>
        <v/>
      </c>
      <c r="L86" s="75" t="str">
        <f t="shared" si="10"/>
        <v/>
      </c>
      <c r="M86" s="75" t="str">
        <f t="shared" si="9"/>
        <v/>
      </c>
      <c r="N86" s="75" t="str">
        <f t="shared" si="9"/>
        <v/>
      </c>
      <c r="AD86" s="75" t="str">
        <f>_xlfn.IFNA(VLOOKUP(AC86,'Static Lookups'!$B$50:$C$70,2,FALSE), "")</f>
        <v/>
      </c>
      <c r="AE86" s="75" t="str">
        <f t="shared" si="13"/>
        <v/>
      </c>
      <c r="AF86" s="75" t="str">
        <f t="shared" si="14"/>
        <v/>
      </c>
      <c r="AH86" s="75" t="str">
        <f t="shared" si="12"/>
        <v/>
      </c>
      <c r="AT86" s="102"/>
      <c r="AY86" s="98" t="str">
        <f>IF(ISBLANK(Table2[[#This Row],[BMP Status]]), "", "DoD")</f>
        <v/>
      </c>
      <c r="AZ86" t="str">
        <f t="shared" si="11"/>
        <v/>
      </c>
    </row>
    <row r="87" spans="11:52" x14ac:dyDescent="0.25">
      <c r="K87" s="70" t="str">
        <f>IF(ISBLANK(Table2[[#This Row],[BMP Status]]), "", "FED")</f>
        <v/>
      </c>
      <c r="L87" s="75" t="str">
        <f t="shared" si="10"/>
        <v/>
      </c>
      <c r="M87" s="75" t="str">
        <f t="shared" si="9"/>
        <v/>
      </c>
      <c r="N87" s="75" t="str">
        <f t="shared" si="9"/>
        <v/>
      </c>
      <c r="AD87" s="75" t="str">
        <f>_xlfn.IFNA(VLOOKUP(AC87,'Static Lookups'!$B$50:$C$70,2,FALSE), "")</f>
        <v/>
      </c>
      <c r="AE87" s="75" t="str">
        <f t="shared" si="13"/>
        <v/>
      </c>
      <c r="AF87" s="75" t="str">
        <f t="shared" si="14"/>
        <v/>
      </c>
      <c r="AH87" s="75" t="str">
        <f t="shared" si="12"/>
        <v/>
      </c>
      <c r="AT87" s="102"/>
      <c r="AY87" s="98" t="str">
        <f>IF(ISBLANK(Table2[[#This Row],[BMP Status]]), "", "DoD")</f>
        <v/>
      </c>
      <c r="AZ87" t="str">
        <f t="shared" si="11"/>
        <v/>
      </c>
    </row>
    <row r="88" spans="11:52" x14ac:dyDescent="0.25">
      <c r="K88" s="70" t="str">
        <f>IF(ISBLANK(Table2[[#This Row],[BMP Status]]), "", "FED")</f>
        <v/>
      </c>
      <c r="L88" s="75" t="str">
        <f t="shared" si="10"/>
        <v/>
      </c>
      <c r="M88" s="75" t="str">
        <f t="shared" si="9"/>
        <v/>
      </c>
      <c r="N88" s="75" t="str">
        <f t="shared" si="9"/>
        <v/>
      </c>
      <c r="AD88" s="75" t="str">
        <f>_xlfn.IFNA(VLOOKUP(AC88,'Static Lookups'!$B$50:$C$70,2,FALSE), "")</f>
        <v/>
      </c>
      <c r="AE88" s="75" t="str">
        <f t="shared" si="13"/>
        <v/>
      </c>
      <c r="AF88" s="75" t="str">
        <f t="shared" si="14"/>
        <v/>
      </c>
      <c r="AH88" s="75" t="str">
        <f t="shared" si="12"/>
        <v/>
      </c>
      <c r="AT88" s="102"/>
      <c r="AY88" s="98" t="str">
        <f>IF(ISBLANK(Table2[[#This Row],[BMP Status]]), "", "DoD")</f>
        <v/>
      </c>
      <c r="AZ88" t="str">
        <f t="shared" si="11"/>
        <v/>
      </c>
    </row>
    <row r="89" spans="11:52" x14ac:dyDescent="0.25">
      <c r="K89" s="70" t="str">
        <f>IF(ISBLANK(Table2[[#This Row],[BMP Status]]), "", "FED")</f>
        <v/>
      </c>
      <c r="L89" s="75" t="str">
        <f t="shared" si="10"/>
        <v/>
      </c>
      <c r="M89" s="75" t="str">
        <f t="shared" si="9"/>
        <v/>
      </c>
      <c r="N89" s="75" t="str">
        <f t="shared" si="9"/>
        <v/>
      </c>
      <c r="AD89" s="75" t="str">
        <f>_xlfn.IFNA(VLOOKUP(AC89,'Static Lookups'!$B$50:$C$70,2,FALSE), "")</f>
        <v/>
      </c>
      <c r="AE89" s="75" t="str">
        <f t="shared" si="13"/>
        <v/>
      </c>
      <c r="AF89" s="75" t="str">
        <f t="shared" si="14"/>
        <v/>
      </c>
      <c r="AH89" s="75" t="str">
        <f t="shared" si="12"/>
        <v/>
      </c>
      <c r="AT89" s="102"/>
      <c r="AY89" s="98" t="str">
        <f>IF(ISBLANK(Table2[[#This Row],[BMP Status]]), "", "DoD")</f>
        <v/>
      </c>
      <c r="AZ89" t="str">
        <f t="shared" si="11"/>
        <v/>
      </c>
    </row>
    <row r="90" spans="11:52" x14ac:dyDescent="0.25">
      <c r="K90" s="70" t="str">
        <f>IF(ISBLANK(Table2[[#This Row],[BMP Status]]), "", "FED")</f>
        <v/>
      </c>
      <c r="L90" s="75" t="str">
        <f t="shared" si="10"/>
        <v/>
      </c>
      <c r="M90" s="75" t="str">
        <f t="shared" si="9"/>
        <v/>
      </c>
      <c r="N90" s="75" t="str">
        <f t="shared" si="9"/>
        <v/>
      </c>
      <c r="AD90" s="75" t="str">
        <f>_xlfn.IFNA(VLOOKUP(AC90,'Static Lookups'!$B$50:$C$70,2,FALSE), "")</f>
        <v/>
      </c>
      <c r="AE90" s="75" t="str">
        <f t="shared" si="13"/>
        <v/>
      </c>
      <c r="AF90" s="75" t="str">
        <f t="shared" si="14"/>
        <v/>
      </c>
      <c r="AH90" s="75" t="str">
        <f t="shared" si="12"/>
        <v/>
      </c>
      <c r="AT90" s="102"/>
      <c r="AY90" s="98" t="str">
        <f>IF(ISBLANK(Table2[[#This Row],[BMP Status]]), "", "DoD")</f>
        <v/>
      </c>
      <c r="AZ90" t="str">
        <f t="shared" si="11"/>
        <v/>
      </c>
    </row>
    <row r="91" spans="11:52" x14ac:dyDescent="0.25">
      <c r="K91" s="70" t="str">
        <f>IF(ISBLANK(Table2[[#This Row],[BMP Status]]), "", "FED")</f>
        <v/>
      </c>
      <c r="L91" s="75" t="str">
        <f t="shared" si="10"/>
        <v/>
      </c>
      <c r="M91" s="75" t="str">
        <f t="shared" si="9"/>
        <v/>
      </c>
      <c r="N91" s="75" t="str">
        <f t="shared" si="9"/>
        <v/>
      </c>
      <c r="AD91" s="75" t="str">
        <f>_xlfn.IFNA(VLOOKUP(AC91,'Static Lookups'!$B$50:$C$70,2,FALSE), "")</f>
        <v/>
      </c>
      <c r="AE91" s="75" t="str">
        <f t="shared" si="13"/>
        <v/>
      </c>
      <c r="AF91" s="75" t="str">
        <f t="shared" si="14"/>
        <v/>
      </c>
      <c r="AH91" s="75" t="str">
        <f t="shared" si="12"/>
        <v/>
      </c>
      <c r="AT91" s="102"/>
      <c r="AY91" s="98" t="str">
        <f>IF(ISBLANK(Table2[[#This Row],[BMP Status]]), "", "DoD")</f>
        <v/>
      </c>
      <c r="AZ91" t="str">
        <f t="shared" si="11"/>
        <v/>
      </c>
    </row>
    <row r="92" spans="11:52" x14ac:dyDescent="0.25">
      <c r="K92" s="70" t="str">
        <f>IF(ISBLANK(Table2[[#This Row],[BMP Status]]), "", "FED")</f>
        <v/>
      </c>
      <c r="L92" s="75" t="str">
        <f t="shared" si="10"/>
        <v/>
      </c>
      <c r="M92" s="75" t="str">
        <f t="shared" si="9"/>
        <v/>
      </c>
      <c r="N92" s="75" t="str">
        <f t="shared" si="9"/>
        <v/>
      </c>
      <c r="AD92" s="75" t="str">
        <f>_xlfn.IFNA(VLOOKUP(AC92,'Static Lookups'!$B$50:$C$70,2,FALSE), "")</f>
        <v/>
      </c>
      <c r="AE92" s="75" t="str">
        <f t="shared" si="13"/>
        <v/>
      </c>
      <c r="AF92" s="75" t="str">
        <f t="shared" si="14"/>
        <v/>
      </c>
      <c r="AH92" s="75" t="str">
        <f t="shared" si="12"/>
        <v/>
      </c>
      <c r="AT92" s="102"/>
      <c r="AY92" s="98" t="str">
        <f>IF(ISBLANK(Table2[[#This Row],[BMP Status]]), "", "DoD")</f>
        <v/>
      </c>
      <c r="AZ92" t="str">
        <f t="shared" si="11"/>
        <v/>
      </c>
    </row>
    <row r="93" spans="11:52" x14ac:dyDescent="0.25">
      <c r="K93" s="70" t="str">
        <f>IF(ISBLANK(Table2[[#This Row],[BMP Status]]), "", "FED")</f>
        <v/>
      </c>
      <c r="L93" s="75" t="str">
        <f t="shared" si="10"/>
        <v/>
      </c>
      <c r="M93" s="75" t="str">
        <f t="shared" si="9"/>
        <v/>
      </c>
      <c r="N93" s="75" t="str">
        <f t="shared" si="9"/>
        <v/>
      </c>
      <c r="AD93" s="75" t="str">
        <f>_xlfn.IFNA(VLOOKUP(AC93,'Static Lookups'!$B$50:$C$70,2,FALSE), "")</f>
        <v/>
      </c>
      <c r="AE93" s="75" t="str">
        <f t="shared" si="13"/>
        <v/>
      </c>
      <c r="AF93" s="75" t="str">
        <f t="shared" si="14"/>
        <v/>
      </c>
      <c r="AH93" s="75" t="str">
        <f t="shared" si="12"/>
        <v/>
      </c>
      <c r="AT93" s="102"/>
      <c r="AY93" s="98" t="str">
        <f>IF(ISBLANK(Table2[[#This Row],[BMP Status]]), "", "DoD")</f>
        <v/>
      </c>
      <c r="AZ93" t="str">
        <f t="shared" si="11"/>
        <v/>
      </c>
    </row>
    <row r="94" spans="11:52" x14ac:dyDescent="0.25">
      <c r="K94" s="70" t="str">
        <f>IF(ISBLANK(Table2[[#This Row],[BMP Status]]), "", "FED")</f>
        <v/>
      </c>
      <c r="L94" s="75" t="str">
        <f t="shared" si="10"/>
        <v/>
      </c>
      <c r="M94" s="75" t="str">
        <f t="shared" si="9"/>
        <v/>
      </c>
      <c r="N94" s="75" t="str">
        <f t="shared" si="9"/>
        <v/>
      </c>
      <c r="AD94" s="75" t="str">
        <f>_xlfn.IFNA(VLOOKUP(AC94,'Static Lookups'!$B$50:$C$70,2,FALSE), "")</f>
        <v/>
      </c>
      <c r="AE94" s="75" t="str">
        <f t="shared" si="13"/>
        <v/>
      </c>
      <c r="AF94" s="75" t="str">
        <f t="shared" si="14"/>
        <v/>
      </c>
      <c r="AH94" s="75" t="str">
        <f t="shared" si="12"/>
        <v/>
      </c>
      <c r="AT94" s="102"/>
      <c r="AY94" s="98" t="str">
        <f>IF(ISBLANK(Table2[[#This Row],[BMP Status]]), "", "DoD")</f>
        <v/>
      </c>
      <c r="AZ94" t="str">
        <f t="shared" si="11"/>
        <v/>
      </c>
    </row>
    <row r="95" spans="11:52" x14ac:dyDescent="0.25">
      <c r="K95" s="70" t="str">
        <f>IF(ISBLANK(Table2[[#This Row],[BMP Status]]), "", "FED")</f>
        <v/>
      </c>
      <c r="L95" s="75" t="str">
        <f t="shared" si="10"/>
        <v/>
      </c>
      <c r="M95" s="75" t="str">
        <f t="shared" si="9"/>
        <v/>
      </c>
      <c r="N95" s="75" t="str">
        <f t="shared" si="9"/>
        <v/>
      </c>
      <c r="AD95" s="75" t="str">
        <f>_xlfn.IFNA(VLOOKUP(AC95,'Static Lookups'!$B$50:$C$70,2,FALSE), "")</f>
        <v/>
      </c>
      <c r="AE95" s="75" t="str">
        <f t="shared" si="13"/>
        <v/>
      </c>
      <c r="AF95" s="75" t="str">
        <f t="shared" si="14"/>
        <v/>
      </c>
      <c r="AH95" s="75" t="str">
        <f t="shared" si="12"/>
        <v/>
      </c>
      <c r="AT95" s="102"/>
      <c r="AY95" s="98" t="str">
        <f>IF(ISBLANK(Table2[[#This Row],[BMP Status]]), "", "DoD")</f>
        <v/>
      </c>
      <c r="AZ95" t="str">
        <f t="shared" si="11"/>
        <v/>
      </c>
    </row>
    <row r="96" spans="11:52" x14ac:dyDescent="0.25">
      <c r="K96" s="70" t="str">
        <f>IF(ISBLANK(Table2[[#This Row],[BMP Status]]), "", "FED")</f>
        <v/>
      </c>
      <c r="L96" s="75" t="str">
        <f t="shared" si="10"/>
        <v/>
      </c>
      <c r="M96" s="75" t="str">
        <f t="shared" si="9"/>
        <v/>
      </c>
      <c r="N96" s="75" t="str">
        <f t="shared" si="9"/>
        <v/>
      </c>
      <c r="AD96" s="75" t="str">
        <f>_xlfn.IFNA(VLOOKUP(AC96,'Static Lookups'!$B$50:$C$70,2,FALSE), "")</f>
        <v/>
      </c>
      <c r="AE96" s="75" t="str">
        <f t="shared" si="13"/>
        <v/>
      </c>
      <c r="AF96" s="75" t="str">
        <f t="shared" si="14"/>
        <v/>
      </c>
      <c r="AH96" s="75" t="str">
        <f t="shared" si="12"/>
        <v/>
      </c>
      <c r="AT96" s="102"/>
      <c r="AY96" s="98" t="str">
        <f>IF(ISBLANK(Table2[[#This Row],[BMP Status]]), "", "DoD")</f>
        <v/>
      </c>
      <c r="AZ96" t="str">
        <f t="shared" si="11"/>
        <v/>
      </c>
    </row>
    <row r="97" spans="11:52" x14ac:dyDescent="0.25">
      <c r="K97" s="70" t="str">
        <f>IF(ISBLANK(Table2[[#This Row],[BMP Status]]), "", "FED")</f>
        <v/>
      </c>
      <c r="L97" s="75" t="str">
        <f t="shared" si="10"/>
        <v/>
      </c>
      <c r="M97" s="75" t="str">
        <f t="shared" si="9"/>
        <v/>
      </c>
      <c r="N97" s="75" t="str">
        <f t="shared" si="9"/>
        <v/>
      </c>
      <c r="AD97" s="75" t="str">
        <f>_xlfn.IFNA(VLOOKUP(AC97,'Static Lookups'!$B$50:$C$70,2,FALSE), "")</f>
        <v/>
      </c>
      <c r="AE97" s="75" t="str">
        <f t="shared" si="13"/>
        <v/>
      </c>
      <c r="AF97" s="75" t="str">
        <f t="shared" si="14"/>
        <v/>
      </c>
      <c r="AH97" s="75" t="str">
        <f t="shared" si="12"/>
        <v/>
      </c>
      <c r="AT97" s="102"/>
      <c r="AY97" s="98" t="str">
        <f>IF(ISBLANK(Table2[[#This Row],[BMP Status]]), "", "DoD")</f>
        <v/>
      </c>
      <c r="AZ97" t="str">
        <f t="shared" si="11"/>
        <v/>
      </c>
    </row>
    <row r="98" spans="11:52" x14ac:dyDescent="0.25">
      <c r="K98" s="70" t="str">
        <f>IF(ISBLANK(Table2[[#This Row],[BMP Status]]), "", "FED")</f>
        <v/>
      </c>
      <c r="L98" s="75" t="str">
        <f t="shared" si="10"/>
        <v/>
      </c>
      <c r="M98" s="75" t="str">
        <f t="shared" si="9"/>
        <v/>
      </c>
      <c r="N98" s="75" t="str">
        <f t="shared" si="9"/>
        <v/>
      </c>
      <c r="AD98" s="75" t="str">
        <f>_xlfn.IFNA(VLOOKUP(AC98,'Static Lookups'!$B$50:$C$70,2,FALSE), "")</f>
        <v/>
      </c>
      <c r="AE98" s="75" t="str">
        <f t="shared" si="13"/>
        <v/>
      </c>
      <c r="AF98" s="75" t="str">
        <f t="shared" si="14"/>
        <v/>
      </c>
      <c r="AH98" s="75" t="str">
        <f t="shared" si="12"/>
        <v/>
      </c>
      <c r="AT98" s="102"/>
      <c r="AY98" s="98" t="str">
        <f>IF(ISBLANK(Table2[[#This Row],[BMP Status]]), "", "DoD")</f>
        <v/>
      </c>
      <c r="AZ98" t="str">
        <f t="shared" si="11"/>
        <v/>
      </c>
    </row>
  </sheetData>
  <sheetProtection sheet="1" objects="1" scenarios="1"/>
  <protectedRanges>
    <protectedRange sqref="B2:J1048576 O2:AC1048576 AG2:AG1048576 AI2:AR1048576 AS2:AX1048576 BA2:BA1048576 BA1 AS1:AX1 AI1:AR1 AG1 O1:AC1 B1:J1" name="BMPRecords"/>
  </protectedRanges>
  <dataConsolidate/>
  <conditionalFormatting sqref="C1:F1048576 H1:I1048576 K2:K1048576 O1:P1048576 U1:U1048576 W1:W1048576 Y1:Z1048576 AC1:AC1048576">
    <cfRule type="expression" dxfId="7" priority="22">
      <formula>AND(ISTEXT($B1), ISBLANK(C1))</formula>
    </cfRule>
  </conditionalFormatting>
  <conditionalFormatting sqref="AA1:AB1048576 AG1:AG1048576 AY1:AY1048576">
    <cfRule type="expression" dxfId="6" priority="9">
      <formula>AND(ISTEXT($B1), AND(ISBLANK($AG1), OR(ISBLANK($AA1), ISBLANK($AB1))))</formula>
    </cfRule>
  </conditionalFormatting>
  <conditionalFormatting sqref="P2:P98">
    <cfRule type="expression" dxfId="5" priority="1">
      <formula>AND(NOT(ISBLANK($P2)),OR(AND(LEFT($B2, 4) = "Plan", $P2&lt;_FYEnd), OR(AND($B2 = "Historical", $P2&gt;_FYStart), AND($B2 = "Progress", OR($P2 &lt;= _FYStart, $P2 &gt;_FYEnd)))))</formula>
    </cfRule>
  </conditionalFormatting>
  <dataValidations xWindow="1218" yWindow="376" count="97">
    <dataValidation allowBlank="1" showInputMessage="1" showErrorMessage="1" prompt="- Historical= Prior to 7/1/17._x000a_- Progress= 7/1/17-6/30/18._x000a_- Planned 2019= 7/1/18 - 6/30/19. _x000a_- Planned 2020-2025= FY20 to FY25._x000a_- Removed= Cancelled." sqref="B1" xr:uid="{00000000-0002-0000-0100-000032000000}"/>
    <dataValidation allowBlank="1" showInputMessage="1" showErrorMessage="1" prompt="Enter the federal Fiscal Year that the BMP recieved funding, or the federal Fiscal Year for which funding is planned. Report any BMPs planned through 2025." sqref="C1" xr:uid="{00000000-0002-0000-0100-000033000000}"/>
    <dataValidation allowBlank="1" showInputMessage="1" showErrorMessage="1" prompt="Enter the cost to implement, or funding planned for the practice. Should not be blank or zero. " sqref="D1" xr:uid="{00000000-0002-0000-0100-000034000000}"/>
    <dataValidation allowBlank="1" showInputMessage="1" showErrorMessage="1" prompt="Unique BMP ID assigned by user to group BMPs. Refer to NY's specific instructions for the &quot;Unique BMP ID&quot; field on the Jurisdiction Reference tab, starting on row 76." sqref="E1" xr:uid="{00000000-0002-0000-0100-000035000000}"/>
    <dataValidation allowBlank="1" showInputMessage="1" showErrorMessage="1" prompt="Local BMP Name. Use specific practice name used by installation. " sqref="F1" xr:uid="{00000000-0002-0000-0100-000036000000}"/>
    <dataValidation allowBlank="1" showInputMessage="1" showErrorMessage="1" prompt="Text field to enter any BMP information not captured in other fields. " sqref="G1" xr:uid="{00000000-0002-0000-0100-000037000000}"/>
    <dataValidation allowBlank="1" showInputMessage="1" showErrorMessage="1" prompt="Lookup of valid BMP names, measures, and units (select name from pull-down list)." sqref="H1" xr:uid="{00000000-0002-0000-0100-000038000000}"/>
    <dataValidation allowBlank="1" showInputMessage="1" showErrorMessage="1" prompt="Measure Value is specified in the last part of the BMP Name field. E.g. ACRE, FEET, COUNT." sqref="I1" xr:uid="{00000000-0002-0000-0100-000039000000}"/>
    <dataValidation allowBlank="1" showInputMessage="1" showErrorMessage="1" prompt="Lookup for BMP category (see Static Lookups tab for descriptions)." sqref="J1" xr:uid="{00000000-0002-0000-0100-00003A000000}"/>
    <dataValidation allowBlank="1" showInputMessage="1" showErrorMessage="1" prompt="Use &quot;FED&quot; if BMP is on federally-owned land. Use &quot;ST&quot; for all other BMPs." sqref="K1" xr:uid="{00000000-0002-0000-0100-00003B000000}"/>
    <dataValidation allowBlank="1" showInputMessage="1" showErrorMessage="1" prompt="Lookup for BMP implementation status (see Static Lookups tab for descriptions)" sqref="O1" xr:uid="{00000000-0002-0000-0100-00003C000000}"/>
    <dataValidation allowBlank="1" showInputMessage="1" showErrorMessage="1" prompt="BMP implementation date (DD/MM/YYYY)." sqref="P1" xr:uid="{00000000-0002-0000-0100-00003D000000}"/>
    <dataValidation allowBlank="1" showInputMessage="1" showErrorMessage="1" prompt="Most recent BMP inspection date (DD/MM/YYYY)." sqref="Q1" xr:uid="{00000000-0002-0000-0100-00003E000000}"/>
    <dataValidation allowBlank="1" showInputMessage="1" showErrorMessage="1" prompt="Pass/Fail Lookup for the Status of the most recent inspection. " sqref="R1" xr:uid="{00000000-0002-0000-0100-00003F000000}"/>
    <dataValidation allowBlank="1" showInputMessage="1" showErrorMessage="1" prompt="Date of last maintenance performed (DD/MMM/YYYY)." sqref="S1" xr:uid="{00000000-0002-0000-0100-000040000000}"/>
    <dataValidation allowBlank="1" showInputMessage="1" showErrorMessage="1" prompt="Yes/No lookup indicating whether the practice needs maintenance" sqref="T1" xr:uid="{00000000-0002-0000-0100-000041000000}"/>
    <dataValidation allowBlank="1" showInputMessage="1" showErrorMessage="1" prompt="Historic BMPs have been assigned a Site name by MS4. Progress BMPs should select &quot;99th RSC (NY)&quot;." sqref="U1" xr:uid="{00000000-0002-0000-0100-000042000000}"/>
    <dataValidation allowBlank="1" showInputMessage="1" showErrorMessage="1" prompt="Enter a Street Address for the BMP. " sqref="V1" xr:uid="{00000000-0002-0000-0100-000043000000}"/>
    <dataValidation allowBlank="1" showInputMessage="1" showErrorMessage="1" prompt="Enter the City where the BMP is located. " sqref="W1" xr:uid="{00000000-0002-0000-0100-000044000000}"/>
    <dataValidation allowBlank="1" showInputMessage="1" showErrorMessage="1" prompt="Enter the Zip Code for the BMP. " sqref="X1" xr:uid="{00000000-0002-0000-0100-000045000000}"/>
    <dataValidation allowBlank="1" showInputMessage="1" showErrorMessage="1" prompt="Yes/No lookup used to show if BMP is located within the Chesapeake Watershed (No value excludes BMP from Ches. Bay reporting)" sqref="Y1" xr:uid="{00000000-0002-0000-0100-000046000000}"/>
    <dataValidation allowBlank="1" showInputMessage="1" showErrorMessage="1" prompt="Lookup for Implementation Qualifier Code (see Static Lookups tab, cell E46 for definitions)" sqref="Z1" xr:uid="{00000000-0002-0000-0100-000047000000}"/>
    <dataValidation allowBlank="1" showInputMessage="1" showErrorMessage="1" prompt="Latitude location of BMP in Decimal Degrees. Must enter either Latitude and Longitude, or HUC12 Code." sqref="AA1" xr:uid="{00000000-0002-0000-0100-000048000000}"/>
    <dataValidation allowBlank="1" showInputMessage="1" showErrorMessage="1" prompt="Longitude location of BMP in Decimal Degrees. Must enter either Latitude and Longitude, or HUC12 Code." sqref="AB1" xr:uid="{00000000-0002-0000-0100-000049000000}"/>
    <dataValidation allowBlank="1" showInputMessage="1" showErrorMessage="1" prompt="County where BMP is located" sqref="AC1" xr:uid="{00000000-0002-0000-0100-00004A000000}"/>
    <dataValidation allowBlank="1" showInputMessage="1" showErrorMessage="1" prompt="HUC 12 code where BMP is located (enter as text and make sure all zeros are included in HUC)" sqref="AG1" xr:uid="{00000000-0002-0000-0100-00004B000000}"/>
    <dataValidation allowBlank="1" showInputMessage="1" showErrorMessage="1" prompt="Name of waterbody receiving flow from this BMP/practice" sqref="AI1" xr:uid="{00000000-0002-0000-0100-00004C000000}"/>
    <dataValidation allowBlank="1" showInputMessage="1" showErrorMessage="1" prompt="Percent of BMP's drainage area that is impervious" sqref="AJ1" xr:uid="{00000000-0002-0000-0100-00004D000000}"/>
    <dataValidation allowBlank="1" showInputMessage="1" showErrorMessage="1" prompt="Yes/No lookup used to show if BMP is located within MS4 jurisdictional boundary" sqref="AK1" xr:uid="{00000000-0002-0000-0100-00004E000000}"/>
    <dataValidation allowBlank="1" showInputMessage="1" showErrorMessage="1" prompt="Lookup for previous BMP name" sqref="AL1" xr:uid="{00000000-0002-0000-0100-00004F000000}"/>
    <dataValidation allowBlank="1" showInputMessage="1" showErrorMessage="1" prompt="Treatment capacity of BMP in Gallons" sqref="AM1" xr:uid="{00000000-0002-0000-0100-000050000000}"/>
    <dataValidation allowBlank="1" showInputMessage="1" showErrorMessage="1" prompt="Hydrologic soil group lookup for location of BMP" sqref="AN1" xr:uid="{00000000-0002-0000-0100-000051000000}"/>
    <dataValidation allowBlank="1" showInputMessage="1" showErrorMessage="1" prompt="Yes/No lookup to show if a BMP includes an underdrain" sqref="AO1" xr:uid="{00000000-0002-0000-0100-000052000000}"/>
    <dataValidation allowBlank="1" showInputMessage="1" showErrorMessage="1" prompt="Yes/No lookup to show if a BMP includes sand and vegetation treatment" sqref="AP1" xr:uid="{00000000-0002-0000-0100-000053000000}"/>
    <dataValidation allowBlank="1" showInputMessage="1" showErrorMessage="1" prompt="Prior land use where BMP is located" sqref="AQ1" xr:uid="{00000000-0002-0000-0100-000054000000}"/>
    <dataValidation allowBlank="1" showInputMessage="1" showErrorMessage="1" prompt="Yes/No lookup used to show if BMP was used for offset or mitigation fee (Yes value excludes BMP from Ches. Bay reporting)" sqref="AR1" xr:uid="{00000000-0002-0000-0100-000055000000}"/>
    <dataValidation allowBlank="1" showInputMessage="1" showErrorMessage="1" prompt="Permit ID for BMP" sqref="AS1" xr:uid="{00000000-0002-0000-0100-000056000000}"/>
    <dataValidation allowBlank="1" showInputMessage="1" showErrorMessage="1" prompt="Percent implemented for BMP." sqref="AT1" xr:uid="{00000000-0002-0000-0100-000057000000}"/>
    <dataValidation allowBlank="1" showInputMessage="1" showErrorMessage="1" prompt="BMP permit approval date (DD/MM/YYYY)" sqref="AU1" xr:uid="{00000000-0002-0000-0100-000058000000}"/>
    <dataValidation allowBlank="1" showInputMessage="1" showErrorMessage="1" prompt="Date of last change to each record in the spreadsheet." sqref="AV1" xr:uid="{00000000-0002-0000-0100-000059000000}"/>
    <dataValidation allowBlank="1" showInputMessage="1" showErrorMessage="1" prompt="Most recent BMP re-inspection date (DD/MMM/YYYY)." sqref="AW1" xr:uid="{00000000-0002-0000-0100-00005A000000}"/>
    <dataValidation allowBlank="1" showInputMessage="1" showErrorMessage="1" prompt="Pass/fail lookup for the status of the reinspection, if necessary." sqref="AX1" xr:uid="{00000000-0002-0000-0100-00005B000000}"/>
    <dataValidation allowBlank="1" showInputMessage="1" showErrorMessage="1" prompt="Enter any comments or questions about the practice for review. " sqref="BA1" xr:uid="{00000000-0002-0000-0100-00005C000000}"/>
    <dataValidation allowBlank="1" showInputMessage="1" showErrorMessage="1" prompt="Automatically set to &quot;DoD&quot; for Federal Installations." sqref="AY1" xr:uid="{00000000-0002-0000-0100-00005F000000}"/>
    <dataValidation allowBlank="1" showInputMessage="1" showErrorMessage="1" prompt="Select the owner of the practice from the list provided. " sqref="L1" xr:uid="{5986F0F9-61BE-4CF7-B13B-9C37419D1D57}"/>
    <dataValidation allowBlank="1" showInputMessage="1" showErrorMessage="1" prompt="Name of the agency responsible for the practice. Automatcially set to USAR 99th Reserve for reporting purposes. " sqref="M1 N1" xr:uid="{2960A0D4-7607-490A-A542-5F9733A635A9}"/>
    <dataValidation type="list" allowBlank="1" showInputMessage="1" showErrorMessage="1" errorTitle="Invalid Entry" error="Select a BMP Name from the list provided. " promptTitle="BMP Name" prompt="Lookup of valid BMP names, measures, and units (select name from pull-down list)." sqref="H2:H98" xr:uid="{00000000-0002-0000-0100-000000000000}">
      <formula1>BMPName</formula1>
    </dataValidation>
    <dataValidation type="list" allowBlank="1" showInputMessage="1" showErrorMessage="1" errorTitle="Invalid Entry" error="Select the Category from the list provided. " promptTitle="BMP Category" prompt="Lookup for BMP category (see Static Lookups tab for descriptions)." sqref="J2:J98" xr:uid="{00000000-0002-0000-0100-000001000000}">
      <formula1>BMPCategory2</formula1>
    </dataValidation>
    <dataValidation type="list" allowBlank="1" showInputMessage="1" showErrorMessage="1" promptTitle="FED-State Code" prompt="Use &quot;FED&quot; if BMP is on federally-owned land. Use &quot;ST&quot; for all other BMPs." sqref="K2:K98" xr:uid="{00000000-0002-0000-0100-000002000000}">
      <formula1>FEDSTATE</formula1>
    </dataValidation>
    <dataValidation type="list" allowBlank="1" showInputMessage="1" showErrorMessage="1" errorTitle="Invalid Entry" error="Select the Status from the list provided. " promptTitle="BMP Functioning Status" prompt="Lookup for BMP implementation status (see Static Lookups tab for descriptions)" sqref="O2:O98" xr:uid="{00000000-0002-0000-0100-000003000000}">
      <formula1>BMPStatus</formula1>
    </dataValidation>
    <dataValidation type="list" allowBlank="1" showInputMessage="1" showErrorMessage="1" promptTitle="Inspection Status" prompt="Pass/Fail Lookup for the Status of the most recent inspection. " sqref="R2:R98" xr:uid="{00000000-0002-0000-0100-000004000000}">
      <formula1>InspectionStatus</formula1>
    </dataValidation>
    <dataValidation type="list" allowBlank="1" showInputMessage="1" showErrorMessage="1" promptTitle="Within Chesapeake Bay Watershed?" prompt="Yes/No lookup used to show if BMP is located within the Chesapeake Watershed (No value excludes BMP from Ches. Bay reporting)" sqref="Y2:Y98" xr:uid="{00000000-0002-0000-0100-000005000000}">
      <formula1>InCBWatershed</formula1>
    </dataValidation>
    <dataValidation type="list" allowBlank="1" showInputMessage="1" showErrorMessage="1" errorTitle="Invalid Entry" error="Select from the list of qualifiers provided." promptTitle="Implementation Qualifier" prompt="Lookup for Implementation Qualifier Code (see Static Lookups tab, cell E46 for definitions)" sqref="Z2:Z98" xr:uid="{00000000-0002-0000-0100-000006000000}">
      <formula1>IMPQualifier</formula1>
    </dataValidation>
    <dataValidation type="list" allowBlank="1" showInputMessage="1" showErrorMessage="1" errorTitle="Invalid Entry" error="Select a County from the list provided. " promptTitle="County" prompt="County where BMP is located" sqref="AC2:AC98" xr:uid="{00000000-0002-0000-0100-000007000000}">
      <formula1>CountyName</formula1>
    </dataValidation>
    <dataValidation type="list" allowBlank="1" showInputMessage="1" showErrorMessage="1" errorTitle="Invalid Entry" error="Select Yes or No. " promptTitle="Offset or Mitigation Fee" prompt="Yes/No lookup used to show if BMP was used for offset or mitigation fee (Yes value excludes BMP from Ches. Bay reporting)" sqref="AR2:AR98" xr:uid="{00000000-0002-0000-0100-000008000000}">
      <formula1>YesNo</formula1>
    </dataValidation>
    <dataValidation type="list" allowBlank="1" showInputMessage="1" showErrorMessage="1" errorTitle="Invalid Entry" error="Select from the list of values provided. " promptTitle="Hydrologic Soil Group" prompt="Hydrologic soil group lookup for location of BMP" sqref="AN2:AN98" xr:uid="{00000000-0002-0000-0100-000009000000}">
      <formula1>SoilGroup</formula1>
    </dataValidation>
    <dataValidation type="list" allowBlank="1" showInputMessage="1" showErrorMessage="1" promptTitle="Previous BMP" prompt="Lookup for previous BMP name" sqref="AL2:AL98" xr:uid="{00000000-0002-0000-0100-00000A000000}">
      <formula1>Previous_BMP</formula1>
    </dataValidation>
    <dataValidation type="list" allowBlank="1" showInputMessage="1" showErrorMessage="1" errorTitle="Invalid Entry" error="Select from the list of values provided." promptTitle="Prior Land Use" prompt="Prior land use where BMP is located" sqref="AQ2:AQ98" xr:uid="{00000000-0002-0000-0100-00000B000000}">
      <formula1>PriorLU</formula1>
    </dataValidation>
    <dataValidation type="list" allowBlank="1" showInputMessage="1" showErrorMessage="1" errorTitle="Invalid Entry" error="Select Pass or Fail." promptTitle="Reisnepction Status" prompt="Pass/fail lookup for the status of the reinspection, if necessary. " sqref="AX2:AX98" xr:uid="{00000000-0002-0000-0100-00000C000000}">
      <formula1>InspStatus</formula1>
    </dataValidation>
    <dataValidation type="list" allowBlank="1" showInputMessage="1" showErrorMessage="1" errorTitle="Invalid Entry" error="Select Yes or No. " promptTitle="Maintenance Needed" prompt="Yes/No lookup indicating whether the practice needs maintenance" sqref="T2:T98" xr:uid="{00000000-0002-0000-0100-00000D000000}">
      <formula1>Maintenance</formula1>
    </dataValidation>
    <dataValidation allowBlank="1" showInputMessage="1" showErrorMessage="1" promptTitle="Unique BMP ID" prompt="Unique BMP ID assigned by user to group BMPs. Refer to NY's specific instructions for the &quot;Unique BMP ID&quot; field on the Jurisdiction Reference tab, starting on row 76." sqref="E2:E98" xr:uid="{00000000-0002-0000-0100-00000E000000}"/>
    <dataValidation allowBlank="1" showInputMessage="1" showErrorMessage="1" promptTitle="Specific Practice Name" prompt="Local BMP Name. Use specific practice name used by installation. " sqref="F2:F98" xr:uid="{00000000-0002-0000-0100-00000F000000}"/>
    <dataValidation allowBlank="1" showInputMessage="1" showErrorMessage="1" promptTitle="Description of Practice" prompt="Text field to enter any BMP information not captured in other fields. " sqref="G2:G98" xr:uid="{00000000-0002-0000-0100-000010000000}"/>
    <dataValidation type="decimal" operator="greaterThanOrEqual" allowBlank="1" showInputMessage="1" showErrorMessage="1" errorTitle="Invalid Entry" error="Must be a number greater than or equal to 0. " promptTitle="Measure Value" prompt="Measure Value is specified in the last part of the BMP Name field. E.g. ACRE, FEET, COUNT." sqref="I2:I98" xr:uid="{00000000-0002-0000-0100-000011000000}">
      <formula1>0</formula1>
    </dataValidation>
    <dataValidation type="list" errorStyle="warning" allowBlank="1" showDropDown="1" showInputMessage="1" showErrorMessage="1" errorTitle="Invalid Entry" error="Select the owner of the practice from the list provided. " promptTitle="Ownership" prompt="Name of the agency that owns the practice. Automatcially set to USAR 99th Reserve for reporting purposes. " sqref="L2:L98" xr:uid="{00000000-0002-0000-0100-000012000000}">
      <formula1>NY_Ownership</formula1>
    </dataValidation>
    <dataValidation type="date" operator="greaterThan" allowBlank="1" showInputMessage="1" showErrorMessage="1" errorTitle="Invalid Date" error="Enter a date in MM/DD/YYYY format. " promptTitle="Implementation Date" prompt="BMP implementation date (DD/MM/YYYY)." sqref="P2:P98" xr:uid="{00000000-0002-0000-0100-000013000000}">
      <formula1>16438</formula1>
    </dataValidation>
    <dataValidation type="date" operator="greaterThan" allowBlank="1" showInputMessage="1" showErrorMessage="1" errorTitle="Invalid Date" error="Enter a date in MM/DD/YYYY format. " promptTitle="Inspection Date" prompt="Most recent BMP inspection date (DD/MM/YYYY)." sqref="Q2:Q98" xr:uid="{00000000-0002-0000-0100-000014000000}">
      <formula1>16438</formula1>
    </dataValidation>
    <dataValidation type="date" operator="greaterThan" allowBlank="1" showInputMessage="1" showErrorMessage="1" errorTitle="Invalid Date" error="Enter a date in MM/DD/YYYY format. " promptTitle="Maintenance Date" prompt="Date of last maintenance performed (DD/MM/YYYY)." sqref="S2:S98" xr:uid="{00000000-0002-0000-0100-000015000000}">
      <formula1>16438</formula1>
    </dataValidation>
    <dataValidation type="list" allowBlank="1" showInputMessage="1" showErrorMessage="1" promptTitle="Site Name" prompt="Historic BMPs have been assigned a Site name by MS4. Progress BMPs should select &quot;99th RSC (NY)&quot;." sqref="U2:U98" xr:uid="{00000000-0002-0000-0100-000016000000}">
      <formula1>NY_SiteName</formula1>
    </dataValidation>
    <dataValidation allowBlank="1" showInputMessage="1" showErrorMessage="1" promptTitle="Address" prompt="Enter a Street Address for the BMP. " sqref="V2:V98" xr:uid="{00000000-0002-0000-0100-000017000000}"/>
    <dataValidation allowBlank="1" showInputMessage="1" showErrorMessage="1" promptTitle="City" prompt="Enter the City where the BMP is located. " sqref="W2:W98" xr:uid="{00000000-0002-0000-0100-000018000000}"/>
    <dataValidation type="whole" allowBlank="1" showInputMessage="1" showErrorMessage="1" errorTitle="Invalid Entry" error="Please enter a valid 5-digit zip." promptTitle="Zip Code" prompt="Enter the Zip Code for the BMP. " sqref="X2:X98" xr:uid="{00000000-0002-0000-0100-000019000000}">
      <formula1>10000</formula1>
      <formula2>99999</formula2>
    </dataValidation>
    <dataValidation type="decimal" allowBlank="1" showInputMessage="1" showErrorMessage="1" errorTitle="Invalid Entry" error="Enter the latitude and longitude of the BMP within the Chesapeake Bay watershed. " promptTitle="Latitude" prompt="Latitude location of BMP in Decimal Degrees. Must enter either Latitude and Longitude, or HUC12 Code." sqref="AA2:AA98" xr:uid="{00000000-0002-0000-0100-00001B000000}">
      <formula1>Val_LatMin</formula1>
      <formula2>Val_LatMax</formula2>
    </dataValidation>
    <dataValidation type="decimal" allowBlank="1" showInputMessage="1" showErrorMessage="1" errorTitle="Invalid Entry" error="Enter the latitude and longitude of the BMP within the Chesapeake Bay Watershed. " promptTitle="Longitude" prompt="Longitude location of BMP in Decimal Degrees. Must enter either Latitude and Longitude, or HUC12 Code." sqref="AB2:AB98" xr:uid="{00000000-0002-0000-0100-00001C000000}">
      <formula1>Val_LongMin</formula1>
      <formula2>Val_LongMax</formula2>
    </dataValidation>
    <dataValidation type="list" allowBlank="1" showInputMessage="1" showErrorMessage="1" errorTitle="Invalid Entry" error="Select an FIPS code from the list provided." promptTitle="FIPS Code" prompt="FIPS code for county where BMP is located (see Static Lookups tab for descriptions)" sqref="AD2:AD98" xr:uid="{00000000-0002-0000-0100-00001D000000}">
      <formula1>FIPS</formula1>
    </dataValidation>
    <dataValidation allowBlank="1" showInputMessage="1" showErrorMessage="1" promptTitle="HUC8" prompt="Automatically determined from HUC12 Code, if provided. " sqref="AE2:AE98" xr:uid="{00000000-0002-0000-0100-00001E000000}"/>
    <dataValidation allowBlank="1" showInputMessage="1" showErrorMessage="1" promptTitle="HUC10" prompt="Automatically determined from HUC12 Code, if provided. " sqref="AF2:AF98" xr:uid="{00000000-0002-0000-0100-00001F000000}"/>
    <dataValidation type="textLength" operator="equal" allowBlank="1" showInputMessage="1" showErrorMessage="1" errorTitle="Invalid HUC Code" error="Entry the HUC Code as a text string with a length of 12. " promptTitle="HUC 12" prompt="HUC 12 code where BMP is located (enter as text and make sure all zeros are included in HUC)" sqref="AG2:AG98" xr:uid="{00000000-0002-0000-0100-000020000000}">
      <formula1>12</formula1>
    </dataValidation>
    <dataValidation type="list" allowBlank="1" showDropDown="1" showInputMessage="1" showErrorMessage="1" promptTitle="State" prompt="Automatically populated as NY. Do not change. " sqref="AH2:AH98" xr:uid="{00000000-0002-0000-0100-000021000000}">
      <formula1>"NY"</formula1>
    </dataValidation>
    <dataValidation allowBlank="1" showInputMessage="1" showErrorMessage="1" promptTitle="Receiving Waterbody" prompt="Name of waterbody receiving flow from this BMP/practice" sqref="AI2:AI98" xr:uid="{00000000-0002-0000-0100-000022000000}"/>
    <dataValidation type="decimal" allowBlank="1" showInputMessage="1" showErrorMessage="1" errorTitle="Invalid Entry" error="Must be a percentage between 0 and 100%. " promptTitle="Percent Impervious" prompt="Percent of BMP's drainage area that is impervious" sqref="AJ2:AJ98" xr:uid="{00000000-0002-0000-0100-000023000000}">
      <formula1>0</formula1>
      <formula2>1</formula2>
    </dataValidation>
    <dataValidation type="list" allowBlank="1" showInputMessage="1" showErrorMessage="1" errorTitle="Invalid Entry" error="Select Yes or No. " promptTitle="Located in MS4 Permitted Area?" prompt="Yes/No lookup used to show if BMP is located within MS4 jurisdictional boundary" sqref="AK2:AK98" xr:uid="{00000000-0002-0000-0100-000024000000}">
      <formula1>YesNo</formula1>
    </dataValidation>
    <dataValidation type="decimal" operator="greaterThanOrEqual" allowBlank="1" showInputMessage="1" showErrorMessage="1" errorTitle="Invalid Entry" error="Must be a number greater than 0. " promptTitle="Treatment Capacity" prompt="Treatment capacity of BMP in Gallons" sqref="AM2:AM98" xr:uid="{00000000-0002-0000-0100-000025000000}">
      <formula1>0</formula1>
    </dataValidation>
    <dataValidation type="list" allowBlank="1" showInputMessage="1" showErrorMessage="1" errorTitle="Invalid Entry" error="Select Yes or No. " promptTitle="Underdrain" prompt="Yes/No lookup to show if a BMP includes an underdrain" sqref="AO2:AO98" xr:uid="{00000000-0002-0000-0100-000026000000}">
      <formula1>YesNo</formula1>
    </dataValidation>
    <dataValidation type="list" allowBlank="1" showInputMessage="1" showErrorMessage="1" errorTitle="Invalid Entry" error="Select Yes or No. " promptTitle="Sand and Vegetation" prompt="Yes/No lookup to show if a BMP includes sand and vegetation treatment" sqref="AP2:AP98" xr:uid="{00000000-0002-0000-0100-000027000000}">
      <formula1>YesNo</formula1>
    </dataValidation>
    <dataValidation allowBlank="1" showInputMessage="1" showErrorMessage="1" promptTitle="Permit ID" prompt="Permit ID for BMP" sqref="AS2:AS98" xr:uid="{00000000-0002-0000-0100-000028000000}"/>
    <dataValidation type="decimal" allowBlank="1" showInputMessage="1" showErrorMessage="1" errorTitle="Invalid Entry" error="Must be a percentage between 0 and 100%. " promptTitle="Percent Implement" prompt="Percent implemented for BMP." sqref="AT2:AT98" xr:uid="{00000000-0002-0000-0100-000029000000}">
      <formula1>0</formula1>
      <formula2>1</formula2>
    </dataValidation>
    <dataValidation type="date" operator="greaterThan" allowBlank="1" showInputMessage="1" showErrorMessage="1" errorTitle="Invalid Entry" error="Must be a date in MM/DD/YYYY format. " promptTitle="Permit Approval Date" prompt="BMP permit approval date (DD/MM/YYYY)" sqref="AU2:AU98" xr:uid="{00000000-0002-0000-0100-00002A000000}">
      <formula1>16438</formula1>
    </dataValidation>
    <dataValidation type="date" operator="greaterThan" allowBlank="1" showInputMessage="1" showErrorMessage="1" errorTitle="Invalid Date" error="Enter a date in MM/DD/YYYY format. " promptTitle="Updated Date" prompt="Date of last change to each record in the spreadsheet." sqref="AV2:AV98" xr:uid="{00000000-0002-0000-0100-00002B000000}">
      <formula1>16438</formula1>
    </dataValidation>
    <dataValidation type="date" operator="greaterThan" allowBlank="1" showInputMessage="1" showErrorMessage="1" errorTitle="Invalid Date" error="Enter a date in MM/DD/YYYY format. " promptTitle="Reinspection Date" prompt="Most recent BMP re-inspection date (DD/MM/YYYY)." sqref="AW2:AW98" xr:uid="{00000000-0002-0000-0100-00002C000000}">
      <formula1>16438</formula1>
    </dataValidation>
    <dataValidation type="list" allowBlank="1" showDropDown="1" showInputMessage="1" showErrorMessage="1" promptTitle="NEIEN Agency Code" prompt="Automatically calculated to be &quot;NYSDEC&quot;. DEC is the agency responsible for reporting data to the Chesapeake Bay Program." sqref="AZ2:AZ98" xr:uid="{00000000-0002-0000-0100-00002D000000}">
      <formula1>"NYSDEC"</formula1>
    </dataValidation>
    <dataValidation type="list" errorStyle="warning" allowBlank="1" showDropDown="1" showInputMessage="1" showErrorMessage="1" errorTitle="Invalid Entry" error="Select the owner of the practice from the list provided. " promptTitle="Ownership" prompt="Name of the agency responsible for the practice. Automatcially set to USAR 99th Reserve for reporting purposes. " sqref="M2:N98" xr:uid="{00000000-0002-0000-0100-00002E000000}">
      <formula1>NY_Ownership</formula1>
    </dataValidation>
    <dataValidation type="decimal" operator="greaterThan" allowBlank="1" showInputMessage="1" showErrorMessage="1" errorTitle="Invalid Entry" error="Please enter a numerical value greater than zero. " promptTitle="BMP Cost" prompt="Enter the cost to implement, or funding planned for the practice. Should not be blank or zero. " sqref="D2:D98" xr:uid="{00000000-0002-0000-0100-00002F000000}">
      <formula1>0</formula1>
    </dataValidation>
    <dataValidation type="list" allowBlank="1" showInputMessage="1" showErrorMessage="1" errorTitle="Invalid Selection" error="Select from the list of values provided." promptTitle="BMP Status" prompt="- Historical= Prior to 7/1/17._x000a_- Progress= 7/1/17-6/30/18._x000a_- Planned 2019= 7/1/18 - 6/30/19. _x000a_- Planned 2020-2025= FY20 to FY25._x000a_- Removed= Cancelled." sqref="B2:B98" xr:uid="{00000000-0002-0000-0100-000030000000}">
      <formula1>All_BMPStatus</formula1>
    </dataValidation>
    <dataValidation allowBlank="1" showInputMessage="1" showErrorMessage="1" promptTitle="Comments" prompt="Enter any comments or questions about the practice for review. " sqref="BA2:BA98" xr:uid="{00000000-0002-0000-0100-000031000000}"/>
    <dataValidation type="whole" allowBlank="1" showInputMessage="1" showErrorMessage="1" errorTitle="Invalid Entry" error="Enter a 4-digit year between 1944 and 2025. " promptTitle="BMP Status" prompt="Enter the federal Fiscal Year that the BMP recieved funding, or the federal Fiscal Year for which funding is planned. Report any BMPs planned through 2025." sqref="C2:C98" xr:uid="{00000000-0002-0000-0100-00005D000000}">
      <formula1>Val_YearMin</formula1>
      <formula2>Val_YearMax</formula2>
    </dataValidation>
    <dataValidation allowBlank="1" showInputMessage="1" showErrorMessage="1" promptTitle="NEIEN Agency Code" prompt="Automatically set to &quot;DoD&quot; for Federal Installations." sqref="AY2:AY98" xr:uid="{00000000-0002-0000-0100-00005E000000}"/>
  </dataValidations>
  <pageMargins left="0.7" right="0.7" top="0.75" bottom="0.75" header="0.3" footer="0.3"/>
  <pageSetup scale="10" fitToHeight="0" orientation="portrait" r:id="rId1"/>
  <headerFooter>
    <oddHeader>&amp;R&amp;D</oddHeader>
    <oddFooter>&amp;L&amp;F&amp;C&amp;A&amp;R&amp;P of &amp;N</oddFooter>
  </headerFooter>
  <tableParts count="1">
    <tablePart r:id="rId2"/>
  </tableParts>
  <extLst>
    <ext xmlns:x14="http://schemas.microsoft.com/office/spreadsheetml/2009/9/main" uri="{78C0D931-6437-407d-A8EE-F0AAD7539E65}">
      <x14:conditionalFormattings>
        <x14:conditionalFormatting xmlns:xm="http://schemas.microsoft.com/office/excel/2006/main">
          <x14:cfRule type="expression" priority="23" id="{00000000-000E-0000-0100-000012000000}">
            <xm:f>A2&lt;&gt;INDEX('Historical Comparison'!A:A, MATCH($A2, 'Historical Comparison'!$A:$A, 0))</xm:f>
            <x14:dxf>
              <fill>
                <patternFill>
                  <bgColor theme="4" tint="0.59996337778862885"/>
                </patternFill>
              </fill>
            </x14:dxf>
          </x14:cfRule>
          <xm:sqref>A2:BA98</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DC3"/>
  <sheetViews>
    <sheetView workbookViewId="0">
      <selection activeCell="C20" sqref="C20"/>
    </sheetView>
  </sheetViews>
  <sheetFormatPr defaultColWidth="9.140625" defaultRowHeight="15" x14ac:dyDescent="0.25"/>
  <cols>
    <col min="1" max="1" width="14" style="75" customWidth="1"/>
    <col min="2" max="2" width="20.28515625" style="75" customWidth="1"/>
    <col min="3" max="3" width="20.28515625" style="70" customWidth="1"/>
    <col min="4" max="4" width="20.28515625" style="65" customWidth="1"/>
    <col min="5" max="5" width="20.28515625" style="75" customWidth="1"/>
    <col min="6" max="6" width="25.5703125" style="75" customWidth="1"/>
    <col min="7" max="7" width="26.5703125" style="75" hidden="1" customWidth="1"/>
    <col min="8" max="8" width="39" style="75" hidden="1" customWidth="1"/>
    <col min="9" max="9" width="20.28515625" style="68" hidden="1" customWidth="1"/>
    <col min="10" max="10" width="18" style="75" hidden="1" customWidth="1"/>
    <col min="11" max="11" width="20.28515625" style="75" hidden="1" customWidth="1"/>
    <col min="12" max="13" width="22.7109375" style="75" hidden="1" customWidth="1"/>
    <col min="14" max="14" width="32.7109375" style="75" hidden="1" customWidth="1"/>
    <col min="15" max="15" width="20.28515625" style="75" hidden="1" customWidth="1"/>
    <col min="16" max="16" width="24.5703125" style="26" hidden="1" customWidth="1"/>
    <col min="17" max="17" width="18.85546875" style="26" hidden="1" customWidth="1"/>
    <col min="18" max="18" width="21" style="75" hidden="1" customWidth="1"/>
    <col min="19" max="19" width="21.5703125" style="75" hidden="1" customWidth="1"/>
    <col min="20" max="20" width="24" style="75" hidden="1" customWidth="1"/>
    <col min="21" max="21" width="20.28515625" style="26" hidden="1" customWidth="1"/>
    <col min="22" max="22" width="17" style="75" hidden="1" customWidth="1"/>
    <col min="23" max="23" width="20.28515625" style="26" hidden="1" customWidth="1"/>
    <col min="24" max="24" width="15.7109375" style="75" hidden="1" customWidth="1"/>
    <col min="25" max="25" width="34.140625" style="26" hidden="1" customWidth="1"/>
    <col min="26" max="26" width="29.28515625" style="26" hidden="1" customWidth="1"/>
    <col min="27" max="28" width="15.7109375" style="75" hidden="1" customWidth="1"/>
    <col min="29" max="29" width="20.28515625" style="26" hidden="1" customWidth="1"/>
    <col min="30" max="32" width="15.7109375" style="75" hidden="1" customWidth="1"/>
    <col min="33" max="33" width="15.7109375" style="77" hidden="1" customWidth="1"/>
    <col min="34" max="34" width="15.7109375" style="75" hidden="1" customWidth="1"/>
    <col min="35" max="35" width="24.5703125" style="75" hidden="1" customWidth="1"/>
    <col min="36" max="36" width="22.85546875" style="43" hidden="1" customWidth="1"/>
    <col min="37" max="37" width="34.42578125" style="75" hidden="1" customWidth="1"/>
    <col min="38" max="38" width="16.7109375" style="75" hidden="1" customWidth="1"/>
    <col min="39" max="39" width="23" style="75" hidden="1" customWidth="1"/>
    <col min="40" max="40" width="26.140625" style="75" hidden="1" customWidth="1"/>
    <col min="41" max="41" width="20.42578125" style="75" hidden="1" customWidth="1"/>
    <col min="42" max="42" width="29.7109375" style="75" hidden="1" customWidth="1"/>
    <col min="43" max="43" width="17.7109375" style="75" hidden="1" customWidth="1"/>
    <col min="44" max="44" width="41.28515625" style="75" hidden="1" customWidth="1"/>
    <col min="45" max="45" width="15.7109375" style="75" hidden="1" customWidth="1"/>
    <col min="46" max="46" width="22.140625" style="75" hidden="1" customWidth="1"/>
    <col min="47" max="47" width="24.85546875" style="75" hidden="1" customWidth="1"/>
    <col min="48" max="48" width="16.5703125" style="75" hidden="1" customWidth="1"/>
    <col min="49" max="49" width="21" style="75" hidden="1" customWidth="1"/>
    <col min="50" max="50" width="23.140625" style="75" hidden="1" customWidth="1"/>
    <col min="51" max="51" width="21.7109375" style="77" hidden="1" customWidth="1"/>
    <col min="52" max="52" width="22.42578125" style="75" hidden="1" customWidth="1"/>
    <col min="53" max="53" width="59.42578125" style="75" hidden="1" customWidth="1"/>
    <col min="54" max="54" width="21" style="75" hidden="1" customWidth="1"/>
    <col min="55" max="55" width="20.140625" style="75" hidden="1" customWidth="1"/>
    <col min="56" max="56" width="21.28515625" style="75" hidden="1" customWidth="1"/>
    <col min="57" max="57" width="18.5703125" style="75" hidden="1" customWidth="1"/>
    <col min="58" max="58" width="24.28515625" style="75" hidden="1" customWidth="1"/>
    <col min="59" max="59" width="32.5703125" style="75" hidden="1" customWidth="1"/>
    <col min="60" max="60" width="33.5703125" style="75" hidden="1" customWidth="1"/>
    <col min="61" max="61" width="20.28515625" style="75" hidden="1" customWidth="1"/>
    <col min="62" max="62" width="25.140625" style="75" hidden="1" customWidth="1"/>
    <col min="63" max="63" width="24.28515625" style="75" hidden="1" customWidth="1"/>
    <col min="64" max="64" width="24.42578125" style="75" hidden="1" customWidth="1"/>
    <col min="65" max="65" width="21.140625" style="75" hidden="1" customWidth="1"/>
    <col min="66" max="66" width="28.42578125" style="75" hidden="1" customWidth="1"/>
    <col min="67" max="67" width="39.7109375" style="75" hidden="1" customWidth="1"/>
    <col min="68" max="68" width="22.42578125" style="75" hidden="1" customWidth="1"/>
    <col min="69" max="69" width="31.5703125" style="75" hidden="1" customWidth="1"/>
    <col min="70" max="70" width="25.85546875" style="75" hidden="1" customWidth="1"/>
    <col min="71" max="71" width="28" style="75" hidden="1" customWidth="1"/>
    <col min="72" max="72" width="28.5703125" style="75" hidden="1" customWidth="1"/>
    <col min="73" max="73" width="31" style="75" hidden="1" customWidth="1"/>
    <col min="74" max="74" width="19.7109375" style="75" hidden="1" customWidth="1"/>
    <col min="75" max="75" width="22.140625" style="75" hidden="1" customWidth="1"/>
    <col min="76" max="76" width="18" style="75" hidden="1" customWidth="1"/>
    <col min="77" max="77" width="21.7109375" style="75" hidden="1" customWidth="1"/>
    <col min="78" max="78" width="41.140625" style="75" hidden="1" customWidth="1"/>
    <col min="79" max="79" width="36.28515625" style="75" hidden="1" customWidth="1"/>
    <col min="80" max="80" width="18.5703125" style="75" hidden="1" customWidth="1"/>
    <col min="81" max="81" width="20.5703125" style="75" hidden="1" customWidth="1"/>
    <col min="82" max="82" width="17.7109375" style="75" hidden="1" customWidth="1"/>
    <col min="83" max="83" width="19.140625" style="75" hidden="1" customWidth="1"/>
    <col min="84" max="84" width="15.42578125" style="75" hidden="1" customWidth="1"/>
    <col min="85" max="86" width="16.42578125" style="75" hidden="1" customWidth="1"/>
    <col min="87" max="87" width="15.42578125" style="75" hidden="1" customWidth="1"/>
    <col min="88" max="88" width="31.5703125" style="75" hidden="1" customWidth="1"/>
    <col min="89" max="89" width="29.85546875" style="75" hidden="1" customWidth="1"/>
    <col min="90" max="90" width="41.42578125" style="75" hidden="1" customWidth="1"/>
    <col min="91" max="91" width="23.7109375" style="75" hidden="1" customWidth="1"/>
    <col min="92" max="92" width="30" style="75" hidden="1" customWidth="1"/>
    <col min="93" max="93" width="33.140625" style="75" hidden="1" customWidth="1"/>
    <col min="94" max="94" width="27.42578125" style="75" hidden="1" customWidth="1"/>
    <col min="95" max="95" width="36.7109375" style="75" hidden="1" customWidth="1"/>
    <col min="96" max="96" width="24.7109375" style="75" hidden="1" customWidth="1"/>
    <col min="97" max="97" width="48.28515625" style="75" hidden="1" customWidth="1"/>
    <col min="98" max="98" width="19.140625" style="75" hidden="1" customWidth="1"/>
    <col min="99" max="99" width="29.140625" style="75" hidden="1" customWidth="1"/>
    <col min="100" max="100" width="31.85546875" style="75" hidden="1" customWidth="1"/>
    <col min="101" max="101" width="23.5703125" style="75" hidden="1" customWidth="1"/>
    <col min="102" max="102" width="28" style="75" hidden="1" customWidth="1"/>
    <col min="103" max="103" width="30.140625" style="75" hidden="1" customWidth="1"/>
    <col min="104" max="104" width="28.7109375" style="75" hidden="1" customWidth="1"/>
    <col min="105" max="105" width="29.42578125" style="75" hidden="1" customWidth="1"/>
    <col min="106" max="106" width="19.7109375" style="75" hidden="1" customWidth="1"/>
    <col min="107" max="16384" width="9.140625" style="75"/>
  </cols>
  <sheetData>
    <row r="1" spans="1:107" ht="30" x14ac:dyDescent="0.25">
      <c r="A1" s="76" t="s">
        <v>602</v>
      </c>
      <c r="B1" s="27" t="s">
        <v>568</v>
      </c>
      <c r="C1" s="69" t="s">
        <v>585</v>
      </c>
      <c r="D1" s="64" t="s">
        <v>586</v>
      </c>
      <c r="E1" s="27" t="s">
        <v>0</v>
      </c>
      <c r="F1" s="27" t="s">
        <v>1</v>
      </c>
      <c r="G1" s="28" t="s">
        <v>532</v>
      </c>
      <c r="H1" s="27" t="s">
        <v>2</v>
      </c>
      <c r="I1" s="66" t="s">
        <v>3</v>
      </c>
      <c r="J1" s="28" t="s">
        <v>4</v>
      </c>
      <c r="K1" s="27" t="s">
        <v>5</v>
      </c>
      <c r="L1" s="76" t="s">
        <v>533</v>
      </c>
      <c r="M1" s="76" t="s">
        <v>534</v>
      </c>
      <c r="N1" s="76" t="s">
        <v>535</v>
      </c>
      <c r="O1" s="27" t="s">
        <v>657</v>
      </c>
      <c r="P1" s="30" t="s">
        <v>7</v>
      </c>
      <c r="Q1" s="31" t="s">
        <v>8</v>
      </c>
      <c r="R1" s="28" t="s">
        <v>9</v>
      </c>
      <c r="S1" s="28" t="s">
        <v>543</v>
      </c>
      <c r="T1" s="28" t="s">
        <v>544</v>
      </c>
      <c r="U1" s="30" t="s">
        <v>10</v>
      </c>
      <c r="V1" s="28" t="s">
        <v>11</v>
      </c>
      <c r="W1" s="30" t="s">
        <v>12</v>
      </c>
      <c r="X1" s="28" t="s">
        <v>13</v>
      </c>
      <c r="Y1" s="30" t="s">
        <v>14</v>
      </c>
      <c r="Z1" s="30" t="s">
        <v>249</v>
      </c>
      <c r="AA1" s="27" t="s">
        <v>15</v>
      </c>
      <c r="AB1" s="27" t="s">
        <v>16</v>
      </c>
      <c r="AC1" s="30" t="s">
        <v>17</v>
      </c>
      <c r="AD1" s="76" t="s">
        <v>18</v>
      </c>
      <c r="AE1" s="76" t="s">
        <v>19</v>
      </c>
      <c r="AF1" s="76" t="s">
        <v>20</v>
      </c>
      <c r="AG1" s="40" t="s">
        <v>21</v>
      </c>
      <c r="AH1" s="76" t="s">
        <v>22</v>
      </c>
      <c r="AI1" s="29" t="s">
        <v>538</v>
      </c>
      <c r="AJ1" s="42" t="s">
        <v>536</v>
      </c>
      <c r="AK1" s="28" t="s">
        <v>23</v>
      </c>
      <c r="AL1" s="28" t="s">
        <v>665</v>
      </c>
      <c r="AM1" s="28" t="s">
        <v>25</v>
      </c>
      <c r="AN1" s="28" t="s">
        <v>26</v>
      </c>
      <c r="AO1" s="28" t="s">
        <v>27</v>
      </c>
      <c r="AP1" s="28" t="s">
        <v>28</v>
      </c>
      <c r="AQ1" s="28" t="s">
        <v>29</v>
      </c>
      <c r="AR1" s="28" t="s">
        <v>33</v>
      </c>
      <c r="AS1" s="28" t="s">
        <v>34</v>
      </c>
      <c r="AT1" s="28" t="s">
        <v>35</v>
      </c>
      <c r="AU1" s="28" t="s">
        <v>36</v>
      </c>
      <c r="AV1" s="28" t="s">
        <v>37</v>
      </c>
      <c r="AW1" s="28" t="s">
        <v>38</v>
      </c>
      <c r="AX1" s="28" t="s">
        <v>39</v>
      </c>
      <c r="AY1" s="76" t="s">
        <v>40</v>
      </c>
      <c r="AZ1" s="76" t="s">
        <v>41</v>
      </c>
      <c r="BA1" s="28" t="s">
        <v>591</v>
      </c>
      <c r="BB1" s="28" t="s">
        <v>605</v>
      </c>
      <c r="BC1" s="28" t="s">
        <v>606</v>
      </c>
      <c r="BD1" s="28" t="s">
        <v>607</v>
      </c>
      <c r="BE1" s="28" t="s">
        <v>608</v>
      </c>
      <c r="BF1" s="28" t="s">
        <v>609</v>
      </c>
      <c r="BG1" s="28" t="s">
        <v>610</v>
      </c>
      <c r="BH1" s="28" t="s">
        <v>611</v>
      </c>
      <c r="BI1" s="28" t="s">
        <v>612</v>
      </c>
      <c r="BJ1" s="28" t="s">
        <v>613</v>
      </c>
      <c r="BK1" s="28" t="s">
        <v>614</v>
      </c>
      <c r="BL1" s="28" t="s">
        <v>615</v>
      </c>
      <c r="BM1" s="28" t="s">
        <v>616</v>
      </c>
      <c r="BN1" s="28" t="s">
        <v>617</v>
      </c>
      <c r="BO1" s="28" t="s">
        <v>618</v>
      </c>
      <c r="BP1" s="28" t="s">
        <v>658</v>
      </c>
      <c r="BQ1" s="28" t="s">
        <v>619</v>
      </c>
      <c r="BR1" s="28" t="s">
        <v>620</v>
      </c>
      <c r="BS1" s="28" t="s">
        <v>621</v>
      </c>
      <c r="BT1" s="28" t="s">
        <v>622</v>
      </c>
      <c r="BU1" s="28" t="s">
        <v>623</v>
      </c>
      <c r="BV1" s="28" t="s">
        <v>624</v>
      </c>
      <c r="BW1" s="28" t="s">
        <v>625</v>
      </c>
      <c r="BX1" s="28" t="s">
        <v>626</v>
      </c>
      <c r="BY1" s="28" t="s">
        <v>627</v>
      </c>
      <c r="BZ1" s="28" t="s">
        <v>628</v>
      </c>
      <c r="CA1" s="28" t="s">
        <v>629</v>
      </c>
      <c r="CB1" s="28" t="s">
        <v>630</v>
      </c>
      <c r="CC1" s="28" t="s">
        <v>631</v>
      </c>
      <c r="CD1" s="28" t="s">
        <v>632</v>
      </c>
      <c r="CE1" s="28" t="s">
        <v>633</v>
      </c>
      <c r="CF1" s="28" t="s">
        <v>634</v>
      </c>
      <c r="CG1" s="28" t="s">
        <v>635</v>
      </c>
      <c r="CH1" s="28" t="s">
        <v>636</v>
      </c>
      <c r="CI1" s="28" t="s">
        <v>637</v>
      </c>
      <c r="CJ1" s="28" t="s">
        <v>638</v>
      </c>
      <c r="CK1" s="28" t="s">
        <v>639</v>
      </c>
      <c r="CL1" s="28" t="s">
        <v>640</v>
      </c>
      <c r="CM1" s="28" t="s">
        <v>641</v>
      </c>
      <c r="CN1" s="28" t="s">
        <v>642</v>
      </c>
      <c r="CO1" s="28" t="s">
        <v>643</v>
      </c>
      <c r="CP1" s="28" t="s">
        <v>644</v>
      </c>
      <c r="CQ1" s="28" t="s">
        <v>645</v>
      </c>
      <c r="CR1" s="28" t="s">
        <v>646</v>
      </c>
      <c r="CS1" s="28" t="s">
        <v>647</v>
      </c>
      <c r="CT1" s="28" t="s">
        <v>648</v>
      </c>
      <c r="CU1" s="28" t="s">
        <v>649</v>
      </c>
      <c r="CV1" s="28" t="s">
        <v>650</v>
      </c>
      <c r="CW1" s="28" t="s">
        <v>651</v>
      </c>
      <c r="CX1" s="28" t="s">
        <v>652</v>
      </c>
      <c r="CY1" s="28" t="s">
        <v>653</v>
      </c>
      <c r="CZ1" s="28" t="s">
        <v>654</v>
      </c>
      <c r="DA1" s="28" t="s">
        <v>655</v>
      </c>
      <c r="DB1" s="28" t="s">
        <v>656</v>
      </c>
      <c r="DC1" s="28" t="s">
        <v>659</v>
      </c>
    </row>
    <row r="2" spans="1:107" x14ac:dyDescent="0.25">
      <c r="A2" s="75" t="s">
        <v>603</v>
      </c>
      <c r="B2" s="57" t="s">
        <v>573</v>
      </c>
      <c r="C2" s="55"/>
      <c r="D2" s="56"/>
      <c r="E2" s="55"/>
      <c r="F2" s="55" t="s">
        <v>510</v>
      </c>
      <c r="H2" s="55" t="s">
        <v>204</v>
      </c>
      <c r="I2" s="67">
        <v>13.2</v>
      </c>
      <c r="K2" s="55" t="s">
        <v>107</v>
      </c>
      <c r="L2" s="75" t="str">
        <f>IF(ISTEXT($H2),"USAR 99th Reserve","")</f>
        <v>USAR 99th Reserve</v>
      </c>
      <c r="M2" s="75" t="str">
        <f t="shared" ref="M2:N3" si="0">IF(ISTEXT($H2),"USAR 99th Reserve","")</f>
        <v>USAR 99th Reserve</v>
      </c>
      <c r="N2" s="75" t="str">
        <f t="shared" si="0"/>
        <v>USAR 99th Reserve</v>
      </c>
      <c r="O2" s="55" t="s">
        <v>115</v>
      </c>
      <c r="P2" s="71">
        <v>37257</v>
      </c>
      <c r="Q2" s="26">
        <v>41389</v>
      </c>
      <c r="R2" s="75" t="s">
        <v>134</v>
      </c>
      <c r="U2" s="71" t="s">
        <v>553</v>
      </c>
      <c r="W2" s="71" t="s">
        <v>549</v>
      </c>
      <c r="Y2" s="71" t="s">
        <v>137</v>
      </c>
      <c r="Z2" s="71" t="s">
        <v>254</v>
      </c>
      <c r="AA2" s="25">
        <v>42.065562843099997</v>
      </c>
      <c r="AB2" s="25">
        <v>-76.315307896500002</v>
      </c>
      <c r="AC2" s="71" t="s">
        <v>245</v>
      </c>
      <c r="AD2" s="75">
        <f>_xlfn.IFNA(VLOOKUP(AC2,'Static Lookups'!$B$50:$C$70,2,FALSE), "")</f>
        <v>36107</v>
      </c>
      <c r="AE2" s="75" t="str">
        <f>IF(ISBLANK(AG2),"", LEFT(AG2,8))</f>
        <v/>
      </c>
      <c r="AF2" s="75" t="str">
        <f>IF(ISBLANK(AG2),"", LEFT(AG2,10))</f>
        <v/>
      </c>
      <c r="AH2" s="75" t="str">
        <f>IF(ISTEXT(H2),"NY","")</f>
        <v>NY</v>
      </c>
      <c r="AY2" s="77" t="s">
        <v>448</v>
      </c>
      <c r="AZ2" s="75" t="str">
        <f>IF(ISTEXT(H2),"NYSDEC","")</f>
        <v>NYSDEC</v>
      </c>
      <c r="BB2" s="75" t="e">
        <f>IF(A2&lt;&gt;INDEX('BMP Records'!A:A, MATCH('BMP Records'!#REF!,'BMP Records'!$A:$A, 0)), 1, 0)</f>
        <v>#REF!</v>
      </c>
      <c r="BC2" s="75" t="e">
        <f>IF(B2&lt;&gt;INDEX('BMP Records'!B:B, MATCH('BMP Records'!#REF!,'BMP Records'!$A:$A, 0)), 1, 0)</f>
        <v>#REF!</v>
      </c>
      <c r="BD2" s="75" t="e">
        <f>IF(C2&lt;&gt;INDEX('BMP Records'!C:C, MATCH('BMP Records'!#REF!,'BMP Records'!$A:$A, 0)), 1, 0)</f>
        <v>#REF!</v>
      </c>
      <c r="BE2" s="75" t="e">
        <f>IF(D2&lt;&gt;INDEX('BMP Records'!D:D, MATCH('BMP Records'!#REF!,'BMP Records'!$A:$A, 0)), 1, 0)</f>
        <v>#REF!</v>
      </c>
      <c r="BF2" s="75" t="e">
        <f>IF(E2&lt;&gt;INDEX('BMP Records'!E:E, MATCH('BMP Records'!#REF!,'BMP Records'!$A:$A, 0)), 1, 0)</f>
        <v>#REF!</v>
      </c>
      <c r="BG2" s="75" t="e">
        <f>IF(F2&lt;&gt;INDEX('BMP Records'!F:F, MATCH('BMP Records'!#REF!,'BMP Records'!$A:$A, 0)), 1, 0)</f>
        <v>#REF!</v>
      </c>
      <c r="BH2" s="75" t="e">
        <f>IF(G2&lt;&gt;INDEX('BMP Records'!G:G, MATCH('BMP Records'!#REF!,'BMP Records'!$A:$A, 0)), 1, 0)</f>
        <v>#REF!</v>
      </c>
      <c r="BI2" s="75" t="e">
        <f>IF(H2&lt;&gt;INDEX('BMP Records'!H:H, MATCH('BMP Records'!#REF!,'BMP Records'!$A:$A, 0)), 1, 0)</f>
        <v>#REF!</v>
      </c>
      <c r="BJ2" s="75" t="e">
        <f>IF(I2&lt;&gt;INDEX('BMP Records'!I:I, MATCH('BMP Records'!#REF!,'BMP Records'!$A:$A, 0)), 1, 0)</f>
        <v>#REF!</v>
      </c>
      <c r="BK2" s="75" t="e">
        <f>IF(J2&lt;&gt;INDEX('BMP Records'!J:J, MATCH('BMP Records'!#REF!,'BMP Records'!$A:$A, 0)), 1, 0)</f>
        <v>#REF!</v>
      </c>
      <c r="BL2" s="75" t="e">
        <f>IF(K2&lt;&gt;INDEX('BMP Records'!K:K, MATCH('BMP Records'!#REF!,'BMP Records'!$A:$A, 0)), 1, 0)</f>
        <v>#REF!</v>
      </c>
      <c r="BM2" s="75" t="e">
        <f>IF(L2&lt;&gt;INDEX('BMP Records'!L:L, MATCH('BMP Records'!#REF!,'BMP Records'!$A:$A, 0)), 1, 0)</f>
        <v>#REF!</v>
      </c>
      <c r="BN2" s="75" t="e">
        <f>IF(M2&lt;&gt;INDEX('BMP Records'!M:M, MATCH('BMP Records'!#REF!,'BMP Records'!$A:$A, 0)), 1, 0)</f>
        <v>#REF!</v>
      </c>
      <c r="BO2" s="75" t="e">
        <f>IF(N2&lt;&gt;INDEX('BMP Records'!N:N, MATCH('BMP Records'!#REF!,'BMP Records'!$A:$A, 0)), 1, 0)</f>
        <v>#REF!</v>
      </c>
      <c r="BP2" s="75" t="e">
        <f>IF(O2&lt;&gt;INDEX('BMP Records'!O:O, MATCH('BMP Records'!#REF!,'BMP Records'!$A:$A, 0)), 1, 0)</f>
        <v>#REF!</v>
      </c>
      <c r="BQ2" s="75" t="e">
        <f>IF(P2&lt;&gt;INDEX('BMP Records'!P:P, MATCH('BMP Records'!#REF!,'BMP Records'!$A:$A, 0)), 1, 0)</f>
        <v>#REF!</v>
      </c>
      <c r="BR2" s="75" t="e">
        <f>IF(Q2&lt;&gt;INDEX('BMP Records'!Q:Q, MATCH('BMP Records'!#REF!,'BMP Records'!$A:$A, 0)), 1, 0)</f>
        <v>#REF!</v>
      </c>
      <c r="BS2" s="75" t="e">
        <f>IF(R2&lt;&gt;INDEX('BMP Records'!R:R, MATCH('BMP Records'!#REF!,'BMP Records'!$A:$A, 0)), 1, 0)</f>
        <v>#REF!</v>
      </c>
      <c r="BT2" s="75" t="e">
        <f>IF(S2&lt;&gt;INDEX('BMP Records'!S:S, MATCH('BMP Records'!#REF!,'BMP Records'!$A:$A, 0)), 1, 0)</f>
        <v>#REF!</v>
      </c>
      <c r="BU2" s="75" t="e">
        <f>IF(T2&lt;&gt;INDEX('BMP Records'!T:T, MATCH('BMP Records'!#REF!,'BMP Records'!$A:$A, 0)), 1, 0)</f>
        <v>#REF!</v>
      </c>
      <c r="BV2" s="75" t="e">
        <f>IF(U2&lt;&gt;INDEX('BMP Records'!U:U, MATCH('BMP Records'!#REF!,'BMP Records'!$A:$A, 0)), 1, 0)</f>
        <v>#REF!</v>
      </c>
      <c r="BW2" s="75" t="e">
        <f>IF(V2&lt;&gt;INDEX('BMP Records'!V:V, MATCH('BMP Records'!#REF!,'BMP Records'!$A:$A, 0)), 1, 0)</f>
        <v>#REF!</v>
      </c>
      <c r="BX2" s="75" t="e">
        <f>IF(W2&lt;&gt;INDEX('BMP Records'!W:W, MATCH('BMP Records'!#REF!,'BMP Records'!$A:$A, 0)), 1, 0)</f>
        <v>#REF!</v>
      </c>
      <c r="BY2" s="75" t="e">
        <f>IF(X2&lt;&gt;INDEX('BMP Records'!X:X, MATCH('BMP Records'!#REF!,'BMP Records'!$A:$A, 0)), 1, 0)</f>
        <v>#REF!</v>
      </c>
      <c r="BZ2" s="75" t="e">
        <f>IF(Y2&lt;&gt;INDEX('BMP Records'!Y:Y, MATCH('BMP Records'!#REF!,'BMP Records'!$A:$A, 0)), 1, 0)</f>
        <v>#REF!</v>
      </c>
      <c r="CA2" s="75" t="e">
        <f>IF(Z2&lt;&gt;INDEX('BMP Records'!Z:Z, MATCH('BMP Records'!#REF!,'BMP Records'!$A:$A, 0)), 1, 0)</f>
        <v>#REF!</v>
      </c>
      <c r="CB2" s="75" t="e">
        <f>IF(AA2&lt;&gt;INDEX('BMP Records'!AA:AA, MATCH('BMP Records'!#REF!,'BMP Records'!$A:$A, 0)), 1, 0)</f>
        <v>#REF!</v>
      </c>
      <c r="CC2" s="75" t="e">
        <f>IF(AB2&lt;&gt;INDEX('BMP Records'!AB:AB, MATCH('BMP Records'!#REF!,'BMP Records'!$A:$A, 0)), 1, 0)</f>
        <v>#REF!</v>
      </c>
      <c r="CD2" s="75" t="e">
        <f>IF(AC2&lt;&gt;INDEX('BMP Records'!AC:AC, MATCH('BMP Records'!#REF!,'BMP Records'!$A:$A, 0)), 1, 0)</f>
        <v>#REF!</v>
      </c>
      <c r="CE2" s="75" t="e">
        <f>IF(AD2&lt;&gt;INDEX('BMP Records'!AD:AD, MATCH('BMP Records'!#REF!,'BMP Records'!$A:$A, 0)), 1, 0)</f>
        <v>#REF!</v>
      </c>
      <c r="CF2" s="75" t="e">
        <f>IF(AE2&lt;&gt;INDEX('BMP Records'!AE:AE, MATCH('BMP Records'!#REF!,'BMP Records'!$A:$A, 0)), 1, 0)</f>
        <v>#REF!</v>
      </c>
      <c r="CG2" s="75" t="e">
        <f>IF(AF2&lt;&gt;INDEX('BMP Records'!AF:AF, MATCH('BMP Records'!#REF!,'BMP Records'!$A:$A, 0)), 1, 0)</f>
        <v>#REF!</v>
      </c>
      <c r="CH2" s="75" t="e">
        <f>IF(AG2&lt;&gt;INDEX('BMP Records'!AG:AG, MATCH('BMP Records'!#REF!,'BMP Records'!$A:$A, 0)), 1, 0)</f>
        <v>#REF!</v>
      </c>
      <c r="CI2" s="75" t="e">
        <f>IF(AH2&lt;&gt;INDEX('BMP Records'!AH:AH, MATCH('BMP Records'!#REF!,'BMP Records'!$A:$A, 0)), 1, 0)</f>
        <v>#REF!</v>
      </c>
      <c r="CJ2" s="75" t="e">
        <f>IF(AI2&lt;&gt;INDEX('BMP Records'!AI:AI, MATCH('BMP Records'!#REF!,'BMP Records'!$A:$A, 0)), 1, 0)</f>
        <v>#REF!</v>
      </c>
      <c r="CK2" s="75" t="e">
        <f>IF(AJ2&lt;&gt;INDEX('BMP Records'!AJ:AJ, MATCH('BMP Records'!#REF!,'BMP Records'!$A:$A, 0)), 1, 0)</f>
        <v>#REF!</v>
      </c>
      <c r="CL2" s="75" t="e">
        <f>IF(AK2&lt;&gt;INDEX('BMP Records'!AK:AK, MATCH('BMP Records'!#REF!,'BMP Records'!$A:$A, 0)), 1, 0)</f>
        <v>#REF!</v>
      </c>
      <c r="CM2" s="75" t="e">
        <f>IF(AL2&lt;&gt;INDEX('BMP Records'!AL:AL, MATCH('BMP Records'!#REF!,'BMP Records'!$A:$A, 0)), 1, 0)</f>
        <v>#REF!</v>
      </c>
      <c r="CN2" s="75" t="e">
        <f>IF(AM2&lt;&gt;INDEX('BMP Records'!AM:AM, MATCH('BMP Records'!#REF!,'BMP Records'!$A:$A, 0)), 1, 0)</f>
        <v>#REF!</v>
      </c>
      <c r="CO2" s="75" t="e">
        <f>IF(AN2&lt;&gt;INDEX('BMP Records'!AN:AN, MATCH('BMP Records'!#REF!,'BMP Records'!$A:$A, 0)), 1, 0)</f>
        <v>#REF!</v>
      </c>
      <c r="CP2" s="75" t="e">
        <f>IF(AO2&lt;&gt;INDEX('BMP Records'!AO:AO, MATCH('BMP Records'!#REF!,'BMP Records'!$A:$A, 0)), 1, 0)</f>
        <v>#REF!</v>
      </c>
      <c r="CQ2" s="75" t="e">
        <f>IF(AP2&lt;&gt;INDEX('BMP Records'!AP:AP, MATCH('BMP Records'!#REF!,'BMP Records'!$A:$A, 0)), 1, 0)</f>
        <v>#REF!</v>
      </c>
      <c r="CR2" s="75" t="e">
        <f>IF(AQ2&lt;&gt;INDEX('BMP Records'!AQ:AQ, MATCH('BMP Records'!#REF!,'BMP Records'!$A:$A, 0)), 1, 0)</f>
        <v>#REF!</v>
      </c>
      <c r="CS2" s="75" t="e">
        <f>IF(AR2&lt;&gt;INDEX('BMP Records'!AR:AR, MATCH('BMP Records'!#REF!,'BMP Records'!$A:$A, 0)), 1, 0)</f>
        <v>#REF!</v>
      </c>
      <c r="CT2" s="75" t="e">
        <f>IF(AS2&lt;&gt;INDEX('BMP Records'!AS:AS, MATCH('BMP Records'!#REF!,'BMP Records'!$A:$A, 0)), 1, 0)</f>
        <v>#REF!</v>
      </c>
      <c r="CU2" s="75" t="e">
        <f>IF(AT2&lt;&gt;INDEX('BMP Records'!AT:AT, MATCH('BMP Records'!#REF!,'BMP Records'!$A:$A, 0)), 1, 0)</f>
        <v>#REF!</v>
      </c>
      <c r="CV2" s="75" t="e">
        <f>IF(AU2&lt;&gt;INDEX('BMP Records'!AU:AU, MATCH('BMP Records'!#REF!,'BMP Records'!$A:$A, 0)), 1, 0)</f>
        <v>#REF!</v>
      </c>
      <c r="CW2" s="75" t="e">
        <f>IF(AV2&lt;&gt;INDEX('BMP Records'!AV:AV, MATCH('BMP Records'!#REF!,'BMP Records'!$A:$A, 0)), 1, 0)</f>
        <v>#REF!</v>
      </c>
      <c r="CX2" s="75" t="e">
        <f>IF(AW2&lt;&gt;INDEX('BMP Records'!AW:AW, MATCH('BMP Records'!#REF!,'BMP Records'!$A:$A, 0)), 1, 0)</f>
        <v>#REF!</v>
      </c>
      <c r="CY2" s="75" t="e">
        <f>IF(AX2&lt;&gt;INDEX('BMP Records'!AX:AX, MATCH('BMP Records'!#REF!,'BMP Records'!$A:$A, 0)), 1, 0)</f>
        <v>#REF!</v>
      </c>
      <c r="CZ2" s="75" t="e">
        <f>IF(AY2&lt;&gt;INDEX('BMP Records'!AY:AY, MATCH('BMP Records'!#REF!,'BMP Records'!$A:$A, 0)), 1, 0)</f>
        <v>#REF!</v>
      </c>
      <c r="DA2" s="75" t="e">
        <f>IF(AZ2&lt;&gt;INDEX('BMP Records'!AZ:AZ, MATCH('BMP Records'!#REF!,'BMP Records'!$A:$A, 0)), 1, 0)</f>
        <v>#REF!</v>
      </c>
      <c r="DB2" s="75" t="e">
        <f>IF(BA2&lt;&gt;INDEX('BMP Records'!BA:BA, MATCH('BMP Records'!#REF!,'BMP Records'!$A:$A, 0)), 1, 0)</f>
        <v>#REF!</v>
      </c>
      <c r="DC2" s="75" t="e">
        <f>SUM(Table1[[#This Row],[DOD BMP ID Change]:[Comments Change]])</f>
        <v>#REF!</v>
      </c>
    </row>
    <row r="3" spans="1:107" x14ac:dyDescent="0.25">
      <c r="A3" s="75" t="s">
        <v>604</v>
      </c>
      <c r="B3" s="57" t="s">
        <v>573</v>
      </c>
      <c r="C3" s="55"/>
      <c r="D3" s="56"/>
      <c r="E3" s="55"/>
      <c r="F3" s="55" t="s">
        <v>522</v>
      </c>
      <c r="H3" s="55" t="s">
        <v>224</v>
      </c>
      <c r="I3" s="67">
        <v>4.5</v>
      </c>
      <c r="K3" s="55" t="s">
        <v>107</v>
      </c>
      <c r="L3" s="75" t="str">
        <f t="shared" ref="L3" si="1">IF(ISTEXT($H3),"USAR 99th Reserve","")</f>
        <v>USAR 99th Reserve</v>
      </c>
      <c r="M3" s="75" t="str">
        <f t="shared" si="0"/>
        <v>USAR 99th Reserve</v>
      </c>
      <c r="N3" s="75" t="str">
        <f t="shared" si="0"/>
        <v>USAR 99th Reserve</v>
      </c>
      <c r="O3" s="55" t="s">
        <v>115</v>
      </c>
      <c r="P3" s="71">
        <v>36526</v>
      </c>
      <c r="Q3" s="26">
        <v>40883</v>
      </c>
      <c r="R3" s="75" t="s">
        <v>134</v>
      </c>
      <c r="S3" s="26">
        <v>40883</v>
      </c>
      <c r="U3" s="71" t="s">
        <v>550</v>
      </c>
      <c r="V3" s="75" t="s">
        <v>551</v>
      </c>
      <c r="W3" s="71" t="s">
        <v>552</v>
      </c>
      <c r="X3" s="75">
        <v>14845</v>
      </c>
      <c r="Y3" s="71" t="s">
        <v>137</v>
      </c>
      <c r="Z3" s="71" t="s">
        <v>254</v>
      </c>
      <c r="AA3" s="75">
        <v>42.163400000000003</v>
      </c>
      <c r="AB3" s="75">
        <v>-76.863297000000003</v>
      </c>
      <c r="AC3" s="71" t="s">
        <v>232</v>
      </c>
      <c r="AD3" s="75">
        <f>_xlfn.IFNA(VLOOKUP(AC3,'Static Lookups'!$B$50:$C$70,2,FALSE), "")</f>
        <v>36015</v>
      </c>
      <c r="AE3" s="75" t="str">
        <f t="shared" ref="AE3" si="2">IF(ISBLANK(AG3),"", LEFT(AG3,8))</f>
        <v/>
      </c>
      <c r="AF3" s="75" t="str">
        <f t="shared" ref="AF3" si="3">IF(ISBLANK(AG3),"", LEFT(AG3,10))</f>
        <v/>
      </c>
      <c r="AH3" s="75" t="str">
        <f t="shared" ref="AH3" si="4">IF(ISTEXT(H3),"NY","")</f>
        <v>NY</v>
      </c>
      <c r="AY3" s="77" t="s">
        <v>448</v>
      </c>
      <c r="AZ3" s="75" t="str">
        <f t="shared" ref="AZ3" si="5">IF(ISTEXT(H3),"NYSDEC","")</f>
        <v>NYSDEC</v>
      </c>
      <c r="BB3" s="75" t="e">
        <f>IF(A3&lt;&gt;INDEX('BMP Records'!A:A, MATCH('BMP Records'!#REF!,'BMP Records'!$A:$A, 0)), 1, 0)</f>
        <v>#REF!</v>
      </c>
      <c r="BC3" s="75" t="e">
        <f>IF(B3&lt;&gt;INDEX('BMP Records'!B:B, MATCH('BMP Records'!#REF!,'BMP Records'!$A:$A, 0)), 1, 0)</f>
        <v>#REF!</v>
      </c>
      <c r="BD3" s="75" t="e">
        <f>IF(C3&lt;&gt;INDEX('BMP Records'!C:C, MATCH('BMP Records'!#REF!,'BMP Records'!$A:$A, 0)), 1, 0)</f>
        <v>#REF!</v>
      </c>
      <c r="BE3" s="75" t="e">
        <f>IF(D3&lt;&gt;INDEX('BMP Records'!D:D, MATCH('BMP Records'!#REF!,'BMP Records'!$A:$A, 0)), 1, 0)</f>
        <v>#REF!</v>
      </c>
      <c r="BF3" s="75" t="e">
        <f>IF(E3&lt;&gt;INDEX('BMP Records'!E:E, MATCH('BMP Records'!#REF!,'BMP Records'!$A:$A, 0)), 1, 0)</f>
        <v>#REF!</v>
      </c>
      <c r="BG3" s="75" t="e">
        <f>IF(F3&lt;&gt;INDEX('BMP Records'!F:F, MATCH('BMP Records'!#REF!,'BMP Records'!$A:$A, 0)), 1, 0)</f>
        <v>#REF!</v>
      </c>
      <c r="BH3" s="75" t="e">
        <f>IF(G3&lt;&gt;INDEX('BMP Records'!G:G, MATCH('BMP Records'!#REF!,'BMP Records'!$A:$A, 0)), 1, 0)</f>
        <v>#REF!</v>
      </c>
      <c r="BI3" s="75" t="e">
        <f>IF(H3&lt;&gt;INDEX('BMP Records'!H:H, MATCH('BMP Records'!#REF!,'BMP Records'!$A:$A, 0)), 1, 0)</f>
        <v>#REF!</v>
      </c>
      <c r="BJ3" s="75" t="e">
        <f>IF(I3&lt;&gt;INDEX('BMP Records'!I:I, MATCH('BMP Records'!#REF!,'BMP Records'!$A:$A, 0)), 1, 0)</f>
        <v>#REF!</v>
      </c>
      <c r="BK3" s="75" t="e">
        <f>IF(J3&lt;&gt;INDEX('BMP Records'!J:J, MATCH('BMP Records'!#REF!,'BMP Records'!$A:$A, 0)), 1, 0)</f>
        <v>#REF!</v>
      </c>
      <c r="BL3" s="75" t="e">
        <f>IF(K3&lt;&gt;INDEX('BMP Records'!K:K, MATCH('BMP Records'!#REF!,'BMP Records'!$A:$A, 0)), 1, 0)</f>
        <v>#REF!</v>
      </c>
      <c r="BM3" s="75" t="e">
        <f>IF(L3&lt;&gt;INDEX('BMP Records'!L:L, MATCH('BMP Records'!#REF!,'BMP Records'!$A:$A, 0)), 1, 0)</f>
        <v>#REF!</v>
      </c>
      <c r="BN3" s="75" t="e">
        <f>IF(M3&lt;&gt;INDEX('BMP Records'!M:M, MATCH('BMP Records'!#REF!,'BMP Records'!$A:$A, 0)), 1, 0)</f>
        <v>#REF!</v>
      </c>
      <c r="BO3" s="75" t="e">
        <f>IF(N3&lt;&gt;INDEX('BMP Records'!N:N, MATCH('BMP Records'!#REF!,'BMP Records'!$A:$A, 0)), 1, 0)</f>
        <v>#REF!</v>
      </c>
      <c r="BP3" s="75" t="e">
        <f>IF(O3&lt;&gt;INDEX('BMP Records'!O:O, MATCH('BMP Records'!#REF!,'BMP Records'!$A:$A, 0)), 1, 0)</f>
        <v>#REF!</v>
      </c>
      <c r="BQ3" s="75" t="e">
        <f>IF(P3&lt;&gt;INDEX('BMP Records'!P:P, MATCH('BMP Records'!#REF!,'BMP Records'!$A:$A, 0)), 1, 0)</f>
        <v>#REF!</v>
      </c>
      <c r="BR3" s="75" t="e">
        <f>IF(Q3&lt;&gt;INDEX('BMP Records'!Q:Q, MATCH('BMP Records'!#REF!,'BMP Records'!$A:$A, 0)), 1, 0)</f>
        <v>#REF!</v>
      </c>
      <c r="BS3" s="75" t="e">
        <f>IF(R3&lt;&gt;INDEX('BMP Records'!R:R, MATCH('BMP Records'!#REF!,'BMP Records'!$A:$A, 0)), 1, 0)</f>
        <v>#REF!</v>
      </c>
      <c r="BT3" s="75" t="e">
        <f>IF(S3&lt;&gt;INDEX('BMP Records'!S:S, MATCH('BMP Records'!#REF!,'BMP Records'!$A:$A, 0)), 1, 0)</f>
        <v>#REF!</v>
      </c>
      <c r="BU3" s="75" t="e">
        <f>IF(T3&lt;&gt;INDEX('BMP Records'!T:T, MATCH('BMP Records'!#REF!,'BMP Records'!$A:$A, 0)), 1, 0)</f>
        <v>#REF!</v>
      </c>
      <c r="BV3" s="75" t="e">
        <f>IF(U3&lt;&gt;INDEX('BMP Records'!U:U, MATCH('BMP Records'!#REF!,'BMP Records'!$A:$A, 0)), 1, 0)</f>
        <v>#REF!</v>
      </c>
      <c r="BW3" s="75" t="e">
        <f>IF(V3&lt;&gt;INDEX('BMP Records'!V:V, MATCH('BMP Records'!#REF!,'BMP Records'!$A:$A, 0)), 1, 0)</f>
        <v>#REF!</v>
      </c>
      <c r="BX3" s="75" t="e">
        <f>IF(W3&lt;&gt;INDEX('BMP Records'!W:W, MATCH('BMP Records'!#REF!,'BMP Records'!$A:$A, 0)), 1, 0)</f>
        <v>#REF!</v>
      </c>
      <c r="BY3" s="75" t="e">
        <f>IF(X3&lt;&gt;INDEX('BMP Records'!X:X, MATCH('BMP Records'!#REF!,'BMP Records'!$A:$A, 0)), 1, 0)</f>
        <v>#REF!</v>
      </c>
      <c r="BZ3" s="75" t="e">
        <f>IF(Y3&lt;&gt;INDEX('BMP Records'!Y:Y, MATCH('BMP Records'!#REF!,'BMP Records'!$A:$A, 0)), 1, 0)</f>
        <v>#REF!</v>
      </c>
      <c r="CA3" s="75" t="e">
        <f>IF(Z3&lt;&gt;INDEX('BMP Records'!Z:Z, MATCH('BMP Records'!#REF!,'BMP Records'!$A:$A, 0)), 1, 0)</f>
        <v>#REF!</v>
      </c>
      <c r="CB3" s="75" t="e">
        <f>IF(AA3&lt;&gt;INDEX('BMP Records'!AA:AA, MATCH('BMP Records'!#REF!,'BMP Records'!$A:$A, 0)), 1, 0)</f>
        <v>#REF!</v>
      </c>
      <c r="CC3" s="75" t="e">
        <f>IF(AB3&lt;&gt;INDEX('BMP Records'!AB:AB, MATCH('BMP Records'!#REF!,'BMP Records'!$A:$A, 0)), 1, 0)</f>
        <v>#REF!</v>
      </c>
      <c r="CD3" s="75" t="e">
        <f>IF(AC3&lt;&gt;INDEX('BMP Records'!AC:AC, MATCH('BMP Records'!#REF!,'BMP Records'!$A:$A, 0)), 1, 0)</f>
        <v>#REF!</v>
      </c>
      <c r="CE3" s="75" t="e">
        <f>IF(AD3&lt;&gt;INDEX('BMP Records'!AD:AD, MATCH('BMP Records'!#REF!,'BMP Records'!$A:$A, 0)), 1, 0)</f>
        <v>#REF!</v>
      </c>
      <c r="CF3" s="75" t="e">
        <f>IF(AE3&lt;&gt;INDEX('BMP Records'!AE:AE, MATCH('BMP Records'!#REF!,'BMP Records'!$A:$A, 0)), 1, 0)</f>
        <v>#REF!</v>
      </c>
      <c r="CG3" s="75" t="e">
        <f>IF(AF3&lt;&gt;INDEX('BMP Records'!AF:AF, MATCH('BMP Records'!#REF!,'BMP Records'!$A:$A, 0)), 1, 0)</f>
        <v>#REF!</v>
      </c>
      <c r="CH3" s="75" t="e">
        <f>IF(AG3&lt;&gt;INDEX('BMP Records'!AG:AG, MATCH('BMP Records'!#REF!,'BMP Records'!$A:$A, 0)), 1, 0)</f>
        <v>#REF!</v>
      </c>
      <c r="CI3" s="75" t="e">
        <f>IF(AH3&lt;&gt;INDEX('BMP Records'!AH:AH, MATCH('BMP Records'!#REF!,'BMP Records'!$A:$A, 0)), 1, 0)</f>
        <v>#REF!</v>
      </c>
      <c r="CJ3" s="75" t="e">
        <f>IF(AI3&lt;&gt;INDEX('BMP Records'!AI:AI, MATCH('BMP Records'!#REF!,'BMP Records'!$A:$A, 0)), 1, 0)</f>
        <v>#REF!</v>
      </c>
      <c r="CK3" s="75" t="e">
        <f>IF(AJ3&lt;&gt;INDEX('BMP Records'!AJ:AJ, MATCH('BMP Records'!#REF!,'BMP Records'!$A:$A, 0)), 1, 0)</f>
        <v>#REF!</v>
      </c>
      <c r="CL3" s="75" t="e">
        <f>IF(AK3&lt;&gt;INDEX('BMP Records'!AK:AK, MATCH('BMP Records'!#REF!,'BMP Records'!$A:$A, 0)), 1, 0)</f>
        <v>#REF!</v>
      </c>
      <c r="CM3" s="75" t="e">
        <f>IF(AL3&lt;&gt;INDEX('BMP Records'!AL:AL, MATCH('BMP Records'!#REF!,'BMP Records'!$A:$A, 0)), 1, 0)</f>
        <v>#REF!</v>
      </c>
      <c r="CN3" s="75" t="e">
        <f>IF(AM3&lt;&gt;INDEX('BMP Records'!AM:AM, MATCH('BMP Records'!#REF!,'BMP Records'!$A:$A, 0)), 1, 0)</f>
        <v>#REF!</v>
      </c>
      <c r="CO3" s="75" t="e">
        <f>IF(AN3&lt;&gt;INDEX('BMP Records'!AN:AN, MATCH('BMP Records'!#REF!,'BMP Records'!$A:$A, 0)), 1, 0)</f>
        <v>#REF!</v>
      </c>
      <c r="CP3" s="75" t="e">
        <f>IF(AO3&lt;&gt;INDEX('BMP Records'!AO:AO, MATCH('BMP Records'!#REF!,'BMP Records'!$A:$A, 0)), 1, 0)</f>
        <v>#REF!</v>
      </c>
      <c r="CQ3" s="75" t="e">
        <f>IF(AP3&lt;&gt;INDEX('BMP Records'!AP:AP, MATCH('BMP Records'!#REF!,'BMP Records'!$A:$A, 0)), 1, 0)</f>
        <v>#REF!</v>
      </c>
      <c r="CR3" s="75" t="e">
        <f>IF(AQ3&lt;&gt;INDEX('BMP Records'!AQ:AQ, MATCH('BMP Records'!#REF!,'BMP Records'!$A:$A, 0)), 1, 0)</f>
        <v>#REF!</v>
      </c>
      <c r="CS3" s="75" t="e">
        <f>IF(AR3&lt;&gt;INDEX('BMP Records'!AR:AR, MATCH('BMP Records'!#REF!,'BMP Records'!$A:$A, 0)), 1, 0)</f>
        <v>#REF!</v>
      </c>
      <c r="CT3" s="75" t="e">
        <f>IF(AS3&lt;&gt;INDEX('BMP Records'!AS:AS, MATCH('BMP Records'!#REF!,'BMP Records'!$A:$A, 0)), 1, 0)</f>
        <v>#REF!</v>
      </c>
      <c r="CU3" s="75" t="e">
        <f>IF(AT3&lt;&gt;INDEX('BMP Records'!AT:AT, MATCH('BMP Records'!#REF!,'BMP Records'!$A:$A, 0)), 1, 0)</f>
        <v>#REF!</v>
      </c>
      <c r="CV3" s="75" t="e">
        <f>IF(AU3&lt;&gt;INDEX('BMP Records'!AU:AU, MATCH('BMP Records'!#REF!,'BMP Records'!$A:$A, 0)), 1, 0)</f>
        <v>#REF!</v>
      </c>
      <c r="CW3" s="75" t="e">
        <f>IF(AV3&lt;&gt;INDEX('BMP Records'!AV:AV, MATCH('BMP Records'!#REF!,'BMP Records'!$A:$A, 0)), 1, 0)</f>
        <v>#REF!</v>
      </c>
      <c r="CX3" s="75" t="e">
        <f>IF(AW3&lt;&gt;INDEX('BMP Records'!AW:AW, MATCH('BMP Records'!#REF!,'BMP Records'!$A:$A, 0)), 1, 0)</f>
        <v>#REF!</v>
      </c>
      <c r="CY3" s="75" t="e">
        <f>IF(AX3&lt;&gt;INDEX('BMP Records'!AX:AX, MATCH('BMP Records'!#REF!,'BMP Records'!$A:$A, 0)), 1, 0)</f>
        <v>#REF!</v>
      </c>
      <c r="CZ3" s="75" t="e">
        <f>IF(AY3&lt;&gt;INDEX('BMP Records'!AY:AY, MATCH('BMP Records'!#REF!,'BMP Records'!$A:$A, 0)), 1, 0)</f>
        <v>#REF!</v>
      </c>
      <c r="DA3" s="75" t="e">
        <f>IF(AZ3&lt;&gt;INDEX('BMP Records'!AZ:AZ, MATCH('BMP Records'!#REF!,'BMP Records'!$A:$A, 0)), 1, 0)</f>
        <v>#REF!</v>
      </c>
      <c r="DB3" s="75" t="e">
        <f>IF(BA3&lt;&gt;INDEX('BMP Records'!BA:BA, MATCH('BMP Records'!#REF!,'BMP Records'!$A:$A, 0)), 1, 0)</f>
        <v>#REF!</v>
      </c>
      <c r="DC3" s="75" t="e">
        <f>SUM(Table1[[#This Row],[DOD BMP ID Change]:[Comments Change]])</f>
        <v>#REF!</v>
      </c>
    </row>
  </sheetData>
  <dataConsolidate/>
  <conditionalFormatting sqref="C1:C1048576 E1:F1048576 H1:I1048576 K1:K1048576 O1:P1048576 U1:U1048576 W1:W1048576 Y1:Z1048576 AC1:AC1048576">
    <cfRule type="expression" dxfId="3" priority="16">
      <formula>AND(ISTEXT($B1), ISBLANK(C1))</formula>
    </cfRule>
  </conditionalFormatting>
  <conditionalFormatting sqref="D1:D1048576">
    <cfRule type="expression" dxfId="2" priority="15">
      <formula>AND(ISTEXT($B1), ISBLANK(D1))</formula>
    </cfRule>
  </conditionalFormatting>
  <conditionalFormatting sqref="AA1:AB1048576 AG1:AG1048576 AY1:AY1048576">
    <cfRule type="expression" dxfId="1" priority="3">
      <formula>AND(ISTEXT($B1), AND(ISBLANK($AG1), OR(ISBLANK($AA1), ISBLANK($AB1))))</formula>
    </cfRule>
  </conditionalFormatting>
  <conditionalFormatting sqref="B2:BA3">
    <cfRule type="expression" dxfId="0" priority="17">
      <formula>B2&lt;&gt;#REF!</formula>
    </cfRule>
  </conditionalFormatting>
  <dataValidations count="94">
    <dataValidation type="whole" allowBlank="1" showInputMessage="1" showErrorMessage="1" errorTitle="Invalid Entry" error="Enter a 4-digit year between 1944 and 2025. " promptTitle="BMP Status" prompt="Enter the federal Fiscal Year that the BMP recieved funding, or the federal Fiscal Year for which funding is planned. Report any BMPs planned through 2025." sqref="C2:C3" xr:uid="{00000000-0002-0000-0200-000000000000}">
      <formula1>Val_YearMin</formula1>
      <formula2>Val_YearMax</formula2>
    </dataValidation>
    <dataValidation allowBlank="1" showInputMessage="1" showErrorMessage="1" prompt="Enter any comments or questions about the practice for review. " sqref="BA1" xr:uid="{00000000-0002-0000-0200-000001000000}"/>
    <dataValidation allowBlank="1" showInputMessage="1" showErrorMessage="1" prompt="Pass/fail lookup for the status of the reinspection, if necessary." sqref="AX1" xr:uid="{00000000-0002-0000-0200-000002000000}"/>
    <dataValidation allowBlank="1" showInputMessage="1" showErrorMessage="1" prompt="Most recent BMP re-inspection date (DD/MMM/YYYY)." sqref="AW1" xr:uid="{00000000-0002-0000-0200-000003000000}"/>
    <dataValidation allowBlank="1" showInputMessage="1" showErrorMessage="1" prompt="Date of last change to each record in the spreadsheet." sqref="AV1" xr:uid="{00000000-0002-0000-0200-000004000000}"/>
    <dataValidation allowBlank="1" showInputMessage="1" showErrorMessage="1" prompt="BMP permit approval date (DD/MMM/YYYY)" sqref="AU1" xr:uid="{00000000-0002-0000-0200-000005000000}"/>
    <dataValidation allowBlank="1" showInputMessage="1" showErrorMessage="1" prompt="Percent implemented for BMP." sqref="AT1" xr:uid="{00000000-0002-0000-0200-000006000000}"/>
    <dataValidation allowBlank="1" showInputMessage="1" showErrorMessage="1" prompt="Permit ID for BMP" sqref="AS1" xr:uid="{00000000-0002-0000-0200-000007000000}"/>
    <dataValidation allowBlank="1" showInputMessage="1" showErrorMessage="1" prompt="Yes/No lookup used to show if BMP was used for offset or mitigation fee (Yes value excludes BMP from Ches. Bay reporting)" sqref="AR1" xr:uid="{00000000-0002-0000-0200-000008000000}"/>
    <dataValidation allowBlank="1" showInputMessage="1" showErrorMessage="1" prompt="Prior land use where BMP is located" sqref="AQ1" xr:uid="{00000000-0002-0000-0200-000009000000}"/>
    <dataValidation allowBlank="1" showInputMessage="1" showErrorMessage="1" prompt="Yes/No lookup to show if a BMP includes sand and vegetation treatment" sqref="AP1" xr:uid="{00000000-0002-0000-0200-00000A000000}"/>
    <dataValidation allowBlank="1" showInputMessage="1" showErrorMessage="1" prompt="Yes/No lookup to show if a BMP includes an underdrain" sqref="AO1" xr:uid="{00000000-0002-0000-0200-00000B000000}"/>
    <dataValidation allowBlank="1" showInputMessage="1" showErrorMessage="1" prompt="Hydrologic soil group lookup for location of BMP" sqref="AN1" xr:uid="{00000000-0002-0000-0200-00000C000000}"/>
    <dataValidation allowBlank="1" showInputMessage="1" showErrorMessage="1" prompt="Treatment capacity of BMP in Gallons" sqref="AM1" xr:uid="{00000000-0002-0000-0200-00000D000000}"/>
    <dataValidation allowBlank="1" showInputMessage="1" showErrorMessage="1" prompt="Lookup for previous BMP name" sqref="AL1" xr:uid="{00000000-0002-0000-0200-00000E000000}"/>
    <dataValidation allowBlank="1" showInputMessage="1" showErrorMessage="1" prompt="Yes/No lookup used to show if BMP is located within MS4 jurisdictional boundary" sqref="AK1" xr:uid="{00000000-0002-0000-0200-00000F000000}"/>
    <dataValidation allowBlank="1" showInputMessage="1" showErrorMessage="1" prompt="Percent of BMP's drainage area that is impervious" sqref="AJ1" xr:uid="{00000000-0002-0000-0200-000010000000}"/>
    <dataValidation allowBlank="1" showInputMessage="1" showErrorMessage="1" prompt="Name of waterbody receiving flow from this BMP/practice" sqref="AI1" xr:uid="{00000000-0002-0000-0200-000011000000}"/>
    <dataValidation allowBlank="1" showInputMessage="1" showErrorMessage="1" prompt="HUC 12 code where BMP is located (enter as text and make sure all zeros are included in HUC)" sqref="AG1" xr:uid="{00000000-0002-0000-0200-000012000000}"/>
    <dataValidation allowBlank="1" showInputMessage="1" showErrorMessage="1" prompt="County where BMP is located" sqref="AC1" xr:uid="{00000000-0002-0000-0200-000013000000}"/>
    <dataValidation allowBlank="1" showInputMessage="1" showErrorMessage="1" prompt="Longitude location of BMP in Decimal Degrees. Must enter either Latitude and Longitude, or HUC12 Code." sqref="AB1" xr:uid="{00000000-0002-0000-0200-000014000000}"/>
    <dataValidation allowBlank="1" showInputMessage="1" showErrorMessage="1" prompt="Latitude location of BMP in Decimal Degrees. Must enter either Latitude and Longitude, or HUC12 Code." sqref="AA1" xr:uid="{00000000-0002-0000-0200-000015000000}"/>
    <dataValidation allowBlank="1" showInputMessage="1" showErrorMessage="1" prompt="Lookup for Implementation Qualifier Code (see Static Lookups tab for definitions)" sqref="Z1" xr:uid="{00000000-0002-0000-0200-000016000000}"/>
    <dataValidation allowBlank="1" showInputMessage="1" showErrorMessage="1" prompt="Yes/No lookup used to show if BMP is located within the Chesapeake Watershed (No value excludes BMP from Ches. Bay reporting)" sqref="Y1" xr:uid="{00000000-0002-0000-0200-000017000000}"/>
    <dataValidation allowBlank="1" showInputMessage="1" showErrorMessage="1" prompt="Enter the Zip Code for the BMP. " sqref="X1" xr:uid="{00000000-0002-0000-0200-000018000000}"/>
    <dataValidation allowBlank="1" showInputMessage="1" showErrorMessage="1" prompt="Enter the City where the BMP is located. " sqref="W1" xr:uid="{00000000-0002-0000-0200-000019000000}"/>
    <dataValidation allowBlank="1" showInputMessage="1" showErrorMessage="1" prompt="Enter a Street Address for the BMP. " sqref="V1" xr:uid="{00000000-0002-0000-0200-00001A000000}"/>
    <dataValidation allowBlank="1" showInputMessage="1" showErrorMessage="1" prompt="Historic BMPs have been assigned a Site name by MS4. Progress BMPs should select &quot;99th RSC (NY)&quot;." sqref="U1" xr:uid="{00000000-0002-0000-0200-00001B000000}"/>
    <dataValidation allowBlank="1" showInputMessage="1" showErrorMessage="1" prompt="Yes/No lookup indicating whether the practice needs maintenance" sqref="T1" xr:uid="{00000000-0002-0000-0200-00001C000000}"/>
    <dataValidation allowBlank="1" showInputMessage="1" showErrorMessage="1" prompt="Date of last maintenance performed (DD/MMM/YYYY)." sqref="S1" xr:uid="{00000000-0002-0000-0200-00001D000000}"/>
    <dataValidation allowBlank="1" showInputMessage="1" showErrorMessage="1" prompt="Pass/Fail Lookup for the Status of the most recent inspection. " sqref="R1" xr:uid="{00000000-0002-0000-0200-00001E000000}"/>
    <dataValidation allowBlank="1" showInputMessage="1" showErrorMessage="1" prompt="Most recent BMP inspection date (DD/MMM/YYYY)." sqref="Q1" xr:uid="{00000000-0002-0000-0200-00001F000000}"/>
    <dataValidation allowBlank="1" showInputMessage="1" showErrorMessage="1" prompt="BMP implementation date (DD/MMM/YYYY)." sqref="P1" xr:uid="{00000000-0002-0000-0200-000020000000}"/>
    <dataValidation allowBlank="1" showInputMessage="1" showErrorMessage="1" prompt="Lookup for BMP implementation status (see Static Lookups tab for descriptions)" sqref="O1" xr:uid="{00000000-0002-0000-0200-000021000000}"/>
    <dataValidation allowBlank="1" showInputMessage="1" showErrorMessage="1" prompt="Use &quot;FED&quot; if BMP is on federally-owned land. Use &quot;ST&quot; for all other BMPs." sqref="K1" xr:uid="{00000000-0002-0000-0200-000022000000}"/>
    <dataValidation allowBlank="1" showInputMessage="1" showErrorMessage="1" prompt="Lookup for BMP category (see Static Lookups tab for descriptions)." sqref="J1" xr:uid="{00000000-0002-0000-0200-000023000000}"/>
    <dataValidation allowBlank="1" showInputMessage="1" showErrorMessage="1" prompt="Measure Value is specified in the last part of the BMP Name field. E.g. ACRE, FEET, COUNT." sqref="I1" xr:uid="{00000000-0002-0000-0200-000024000000}"/>
    <dataValidation allowBlank="1" showInputMessage="1" showErrorMessage="1" prompt="Lookup of valid BMP names, measures, and units (select name from pull-down list)." sqref="H1" xr:uid="{00000000-0002-0000-0200-000025000000}"/>
    <dataValidation allowBlank="1" showInputMessage="1" showErrorMessage="1" prompt="Text field to enter any BMP information not captured in other fields. " sqref="G1" xr:uid="{00000000-0002-0000-0200-000026000000}"/>
    <dataValidation allowBlank="1" showInputMessage="1" showErrorMessage="1" prompt="Local BMP Name. Use specific practice name used by MS4. " sqref="F1" xr:uid="{00000000-0002-0000-0200-000027000000}"/>
    <dataValidation allowBlank="1" showInputMessage="1" showErrorMessage="1" prompt="Unique BMP ID assigned by user to group BMPs. Refer to NY's specific instructions for the &quot;Unique BMP ID&quot; field on the Jurisdiction Reference tab, starting on row 76." sqref="E1" xr:uid="{00000000-0002-0000-0200-000028000000}"/>
    <dataValidation allowBlank="1" showInputMessage="1" showErrorMessage="1" prompt="Enter the cost to implement, or funding planned for the practice. Should not be blank or zero. " sqref="D1" xr:uid="{00000000-0002-0000-0200-000029000000}"/>
    <dataValidation allowBlank="1" showInputMessage="1" showErrorMessage="1" prompt="Enter the federal Fiscal Year that the BMP recieved funding, or the federal Fiscal Year for which funding is planned. Report any BMPs planned through 2025." sqref="C1" xr:uid="{00000000-0002-0000-0200-00002A000000}"/>
    <dataValidation allowBlank="1" showInputMessage="1" showErrorMessage="1" prompt="- Historical= Prior to 7/1/17._x000a_- Progress= 7/1/17-6/30/18._x000a_- Planned 2019= 7/1/18 - 6/30/19. _x000a_- Planned 2020-2021= FY20 or FY21_x000a_- Planned 2022-2023= FY22 or FY23_x000a_- Planned 2024-2025= FY24 or FY25_x000a_- Removed= Cancelled." sqref="B1" xr:uid="{00000000-0002-0000-0200-00002B000000}"/>
    <dataValidation allowBlank="1" showInputMessage="1" showErrorMessage="1" promptTitle="Comments" prompt="Enter any comments or questions about the practice for review. " sqref="BA2:BA3" xr:uid="{00000000-0002-0000-0200-00002C000000}"/>
    <dataValidation type="list" allowBlank="1" showInputMessage="1" showErrorMessage="1" errorTitle="Invalid Selection" error="Select from the list of values provided." promptTitle="BMP Status" prompt="- Historical= Prior to 7/1/17._x000a_- Progress= 7/1/17-6/30/18._x000a_- Planned 2019= 7/1/18 - 6/30/19. _x000a_- Planned 2020-2021= FY20 or FY21_x000a_- Planned 2022-2023= FY22 or FY23_x000a_- Planned 2024-2025= FY24 or FY25_x000a_- Removed= Cancelled." sqref="B2:B3" xr:uid="{00000000-0002-0000-0200-00002D000000}">
      <formula1>All_BMPStatus</formula1>
    </dataValidation>
    <dataValidation type="decimal" operator="greaterThan" allowBlank="1" showInputMessage="1" showErrorMessage="1" errorTitle="Invalid Entry" error="Please enter a numerical value greater than zero. " promptTitle="BMP Cost" prompt="Enter the cost to implement, or funding planned for the practice. Should not be blank or zero. " sqref="D2:D3" xr:uid="{00000000-0002-0000-0200-00002E000000}">
      <formula1>0</formula1>
    </dataValidation>
    <dataValidation type="list" errorStyle="warning" allowBlank="1" showDropDown="1" showInputMessage="1" showErrorMessage="1" errorTitle="Invalid Entry" error="Select the owner of the practice from the list provided. " promptTitle="Ownership" prompt="Name of the agency responsible for the practice. Automatcially set to USAR 99th Reserve for reporting purposes. " sqref="M2:N3" xr:uid="{00000000-0002-0000-0200-00002F000000}">
      <formula1>NY_Ownership</formula1>
    </dataValidation>
    <dataValidation type="list" allowBlank="1" showDropDown="1" showInputMessage="1" showErrorMessage="1" promptTitle="NEIEN Agency Code" prompt="Automatically calculated to be &quot;NYSDEC&quot;. DEC is the agency responsible for reporting data to the Chesapeake Bay Program." sqref="AZ2:AZ3" xr:uid="{00000000-0002-0000-0200-000030000000}">
      <formula1>"NYSDEC"</formula1>
    </dataValidation>
    <dataValidation type="date" errorStyle="warning" operator="greaterThan" allowBlank="1" showInputMessage="1" showErrorMessage="1" errorTitle="Invalid Date" error="Enter a date in MM/DD/YYYY format. " promptTitle="Reinspection Date" prompt="Most recent BMP re-inspection date (DD/MMM/YYYY)." sqref="AW2:AW3" xr:uid="{00000000-0002-0000-0200-000031000000}">
      <formula1>16438</formula1>
    </dataValidation>
    <dataValidation type="date" errorStyle="warning" operator="greaterThan" allowBlank="1" showInputMessage="1" showErrorMessage="1" errorTitle="Invalid Date" error="Enter a date in MM/DD/YYYY format. " promptTitle="Updated Date" prompt="Date of last change to each record in the spreadsheet." sqref="AV2:AV3" xr:uid="{00000000-0002-0000-0200-000032000000}">
      <formula1>16438</formula1>
    </dataValidation>
    <dataValidation type="date" errorStyle="warning" operator="greaterThan" allowBlank="1" showInputMessage="1" showErrorMessage="1" errorTitle="Invalid Entry" error="Must be a date in MM/DD/YYYY format. " promptTitle="Permit Approval Date" prompt="BMP permit approval date (DD/MMM/YYYY)" sqref="AU2:AU3" xr:uid="{00000000-0002-0000-0200-000033000000}">
      <formula1>16438</formula1>
    </dataValidation>
    <dataValidation type="decimal" allowBlank="1" showInputMessage="1" showErrorMessage="1" errorTitle="Invalid Entry" error="Must be a percentage between 0 and 100%. " promptTitle="Percent Implement" prompt="Percent implemented for BMP." sqref="AT2:AT3" xr:uid="{00000000-0002-0000-0200-000034000000}">
      <formula1>0</formula1>
      <formula2>1</formula2>
    </dataValidation>
    <dataValidation allowBlank="1" showInputMessage="1" showErrorMessage="1" promptTitle="Permit ID" prompt="Permit ID for BMP" sqref="AS2:AS3" xr:uid="{00000000-0002-0000-0200-000035000000}"/>
    <dataValidation type="list" allowBlank="1" showInputMessage="1" showErrorMessage="1" errorTitle="Invalid Entry" error="Select Yes or No. " promptTitle="Sand and Vegetation" prompt="Yes/No lookup to show if a BMP includes sand and vegetation treatment" sqref="AP2:AP3" xr:uid="{00000000-0002-0000-0200-000036000000}">
      <formula1>YesNo</formula1>
    </dataValidation>
    <dataValidation type="list" allowBlank="1" showInputMessage="1" showErrorMessage="1" errorTitle="Invalid Entry" error="Select Yes or No. " promptTitle="Underdrain" prompt="Yes/No lookup to show if a BMP includes an underdrain" sqref="AO2:AO3" xr:uid="{00000000-0002-0000-0200-000037000000}">
      <formula1>YesNo</formula1>
    </dataValidation>
    <dataValidation type="decimal" errorStyle="warning" operator="greaterThanOrEqual" allowBlank="1" showInputMessage="1" showErrorMessage="1" errorTitle="Invalid Entry" error="Must be a number greater than 0. " promptTitle="Treatment Capacity" prompt="Treatment capacity of BMP in Gallons" sqref="AM2:AM3" xr:uid="{00000000-0002-0000-0200-000038000000}">
      <formula1>0</formula1>
    </dataValidation>
    <dataValidation type="list" allowBlank="1" showInputMessage="1" showErrorMessage="1" errorTitle="Invalid Entry" error="Select Yes or No. " promptTitle="Located in MS4 Permitted Area?" prompt="Yes/No lookup used to show if BMP is located within MS4 jurisdictional boundary" sqref="AK2:AK3" xr:uid="{00000000-0002-0000-0200-000039000000}">
      <formula1>YesNo</formula1>
    </dataValidation>
    <dataValidation type="decimal" allowBlank="1" showInputMessage="1" showErrorMessage="1" errorTitle="Invalid Entry" error="Must be a percentage between 0 and 100%. " promptTitle="Percent Impervious" prompt="Percent of BMP's drainage area that is impervious" sqref="AJ2:AJ3" xr:uid="{00000000-0002-0000-0200-00003A000000}">
      <formula1>0</formula1>
      <formula2>1</formula2>
    </dataValidation>
    <dataValidation allowBlank="1" showInputMessage="1" showErrorMessage="1" promptTitle="Receiving Waterbody" prompt="Name of waterbody receiving flow from this BMP/practice" sqref="AI2:AI3" xr:uid="{00000000-0002-0000-0200-00003B000000}"/>
    <dataValidation type="list" allowBlank="1" showDropDown="1" showInputMessage="1" showErrorMessage="1" promptTitle="State" prompt="Automatically populated as NY. Do not change. " sqref="AH2:AH3" xr:uid="{00000000-0002-0000-0200-00003C000000}">
      <formula1>"NY"</formula1>
    </dataValidation>
    <dataValidation type="textLength" errorStyle="warning" operator="equal" allowBlank="1" showInputMessage="1" showErrorMessage="1" errorTitle="Invalid HUC Code" error="Entry the HUC Code as a text string with a length of 12. " promptTitle="HUC 12" prompt="HUC 12 code where BMP is located (enter as text and make sure all zeros are included in HUC)" sqref="AG2:AG3" xr:uid="{00000000-0002-0000-0200-00003D000000}">
      <formula1>12</formula1>
    </dataValidation>
    <dataValidation allowBlank="1" showInputMessage="1" showErrorMessage="1" promptTitle="HUC10" prompt="Automatically determined from HUC12 Code, if provided. " sqref="AF2:AF3" xr:uid="{00000000-0002-0000-0200-00003E000000}"/>
    <dataValidation allowBlank="1" showInputMessage="1" showErrorMessage="1" promptTitle="HUC8" prompt="Automatically determined from HUC12 Code, if provided. " sqref="AE2:AE3" xr:uid="{00000000-0002-0000-0200-00003F000000}"/>
    <dataValidation type="list" allowBlank="1" showInputMessage="1" showErrorMessage="1" errorTitle="Invalid Entry" error="Select an FIPS code from the list provided." promptTitle="FIPS Code" prompt="FIPS code for county where BMP is located (see Static Lookups tab for descriptions)" sqref="AD2:AD3" xr:uid="{00000000-0002-0000-0200-000040000000}">
      <formula1>FIPS</formula1>
    </dataValidation>
    <dataValidation type="decimal" allowBlank="1" showInputMessage="1" showErrorMessage="1" errorTitle="Invalid Entry" error="Enter the latitude and longitude of the BMP within the Chesapeake bay Watershed. " promptTitle="Longitude" prompt="Longitude location of BMP in Decimal Degrees. Must enter either Latitude and Longitude, or HUC12 Code." sqref="AB2:AB3" xr:uid="{00000000-0002-0000-0200-000041000000}">
      <formula1>Val_LongMin</formula1>
      <formula2>Val_LongMax</formula2>
    </dataValidation>
    <dataValidation type="decimal" allowBlank="1" showInputMessage="1" showErrorMessage="1" errorTitle="Invalid Entry" error="Enter the latitude and longitude of the BMP within the Chesapeake bay Watershed. " promptTitle="Latitude" prompt="Latitude location of BMP in Decimal Degrees. Must enter either Latitude and Longitude, or HUC12 Code." sqref="AA2:AA3" xr:uid="{00000000-0002-0000-0200-000042000000}">
      <formula1>Val_LatMin</formula1>
      <formula2>Val_LatMax</formula2>
    </dataValidation>
    <dataValidation type="list" errorStyle="warning" allowBlank="1" showInputMessage="1" showErrorMessage="1" errorTitle="Invalid Entry" error="Select Yes or No. " promptTitle="Within Chesapeake Bay Watershed?" prompt="Yes/No lookup used to show if BMP is located within the Chesapeake Watershed (No value excludes BMP from Ches. Bay reporting)" sqref="Y2" xr:uid="{00000000-0002-0000-0200-000043000000}">
      <formula1>InCBWatershed</formula1>
    </dataValidation>
    <dataValidation allowBlank="1" showInputMessage="1" showErrorMessage="1" promptTitle="Zip Code" prompt="Enter the Zip Code for the BMP. " sqref="X2:X3" xr:uid="{00000000-0002-0000-0200-000044000000}"/>
    <dataValidation allowBlank="1" showInputMessage="1" showErrorMessage="1" promptTitle="City" prompt="Enter the City where the BMP is located. " sqref="W2:W3" xr:uid="{00000000-0002-0000-0200-000045000000}"/>
    <dataValidation allowBlank="1" showInputMessage="1" showErrorMessage="1" promptTitle="Address" prompt="Enter a Street Address for the BMP. " sqref="V2:V3" xr:uid="{00000000-0002-0000-0200-000046000000}"/>
    <dataValidation type="list" allowBlank="1" showInputMessage="1" showErrorMessage="1" promptTitle="Site Name" prompt="Historic BMPs have been assigned a Site name by MS4. Progress BMPs should select &quot;99th RSC (NY)&quot;." sqref="U2:U3" xr:uid="{00000000-0002-0000-0200-000047000000}">
      <formula1>NY_SiteName</formula1>
    </dataValidation>
    <dataValidation type="date" errorStyle="warning" operator="greaterThan" allowBlank="1" showInputMessage="1" showErrorMessage="1" errorTitle="Invalid Date" error="Enter a date in MM/DD/YYYY format. " promptTitle="Maintenance Date" prompt="Date of last maintenance performed (DD/MMM/YYYY)." sqref="S2:S3" xr:uid="{00000000-0002-0000-0200-000048000000}">
      <formula1>16438</formula1>
    </dataValidation>
    <dataValidation type="date" errorStyle="warning" operator="greaterThan" allowBlank="1" showInputMessage="1" showErrorMessage="1" errorTitle="Invalid Date" error="Enter a date in MM/DD/YYYY format. " promptTitle="Inspection Date" prompt="Most recent BMP inspection date (DD/MMM/YYYY)." sqref="Q2:Q3" xr:uid="{00000000-0002-0000-0200-000049000000}">
      <formula1>16438</formula1>
    </dataValidation>
    <dataValidation type="date" errorStyle="warning" operator="greaterThan" allowBlank="1" showInputMessage="1" showErrorMessage="1" errorTitle="Invalid Date" error="Enter a date in MM/DD/YYYY format. " promptTitle="Implementation Date" prompt="BMP implementation date (DD/MMM/YYYY)." sqref="P2:P3" xr:uid="{00000000-0002-0000-0200-00004A000000}">
      <formula1>16438</formula1>
    </dataValidation>
    <dataValidation type="list" errorStyle="warning" allowBlank="1" showDropDown="1" showInputMessage="1" showErrorMessage="1" errorTitle="Invalid Entry" error="Select the owner of the practice from the list provided. " promptTitle="Ownership" prompt="Name of the agency that owns the practice. Automatcially set to USAR 99th Reserve for reporting purposes. " sqref="L2:L3" xr:uid="{00000000-0002-0000-0200-00004B000000}">
      <formula1>NY_Ownership</formula1>
    </dataValidation>
    <dataValidation type="decimal" errorStyle="warning" operator="greaterThanOrEqual" allowBlank="1" showInputMessage="1" showErrorMessage="1" errorTitle="Invalid Entry" error="Must be a number greater than or equal to 0. " promptTitle="Measure Value" prompt="Measure Value is specified in the last part of the BMP Name field. E.g. ACRE, FEET, COUNT." sqref="I2:I3" xr:uid="{00000000-0002-0000-0200-00004C000000}">
      <formula1>0</formula1>
    </dataValidation>
    <dataValidation allowBlank="1" showInputMessage="1" showErrorMessage="1" promptTitle="Description of Practice" prompt="Text field to enter any BMP information not captured in other fields. " sqref="G2:G3" xr:uid="{00000000-0002-0000-0200-00004D000000}"/>
    <dataValidation allowBlank="1" showInputMessage="1" showErrorMessage="1" promptTitle="Specific Practice Name" prompt="Local BMP Name. Use specific practice name used by MS4. " sqref="F2:F3" xr:uid="{00000000-0002-0000-0200-00004E000000}"/>
    <dataValidation allowBlank="1" showInputMessage="1" showErrorMessage="1" promptTitle="Unique BMP ID" prompt="Unique BMP ID assigned by user to group BMPs. Refer to NY's specific instructions for the &quot;Unique BMP ID&quot; field on the Jurisdiction Reference tab, starting on row 76." sqref="E2:E3" xr:uid="{00000000-0002-0000-0200-00004F000000}"/>
    <dataValidation type="list" allowBlank="1" showInputMessage="1" showErrorMessage="1" errorTitle="Invalid Entry" error="Select Yes or No. " promptTitle="Maintenance Needed" prompt="Yes/No lookup indicating whether the practice needs maintenance" sqref="T2:T3" xr:uid="{00000000-0002-0000-0200-000050000000}">
      <formula1>Maintenance</formula1>
    </dataValidation>
    <dataValidation type="list" allowBlank="1" showInputMessage="1" showErrorMessage="1" errorTitle="Invalid Entry" error="Select Pass or Fail." promptTitle="Reisnepction Status" prompt="Pass/fail lookup for the status of the reinspection, if necessary. " sqref="AX2:AX3" xr:uid="{00000000-0002-0000-0200-000051000000}">
      <formula1>InspStatus</formula1>
    </dataValidation>
    <dataValidation type="list" errorStyle="warning" allowBlank="1" showInputMessage="1" showErrorMessage="1" errorTitle="Invalid Entry" error="Select from the list of values provided." promptTitle="Prior Land Use" prompt="Prior land use where BMP is located" sqref="AQ2:AQ3" xr:uid="{00000000-0002-0000-0200-000052000000}">
      <formula1>PriorLU</formula1>
    </dataValidation>
    <dataValidation type="list" allowBlank="1" showInputMessage="1" showErrorMessage="1" promptTitle="Previous BMP" prompt="Lookup for previous BMP name" sqref="AL2:AL3" xr:uid="{00000000-0002-0000-0200-000053000000}">
      <formula1>Previous_BMP</formula1>
    </dataValidation>
    <dataValidation type="list" errorStyle="warning" allowBlank="1" showInputMessage="1" showErrorMessage="1" errorTitle="Invalid Entry" error="Select from the list of values provided. " promptTitle="Hydrologic Soil Group" prompt="Hydrologic soil group lookup for location of BMP" sqref="AN2:AN3" xr:uid="{00000000-0002-0000-0200-000054000000}">
      <formula1>SoilGroup</formula1>
    </dataValidation>
    <dataValidation type="list" allowBlank="1" showInputMessage="1" showErrorMessage="1" errorTitle="Invalid Entry" error="Select Yes or No. " promptTitle="Offset or Mitigation Fee" prompt="Yes/No lookup used to show if BMP was used for offset or mitigation fee (Yes value excludes BMP from Ches. Bay reporting)" sqref="AR2:AR3" xr:uid="{00000000-0002-0000-0200-000055000000}">
      <formula1>YesNo</formula1>
    </dataValidation>
    <dataValidation type="list" allowBlank="1" showInputMessage="1" showErrorMessage="1" errorTitle="Invalid Entry" error="Select a County from the list provided. " promptTitle="County" prompt="County where BMP is located" sqref="AC2:AC3" xr:uid="{00000000-0002-0000-0200-000056000000}">
      <formula1>CountyName</formula1>
    </dataValidation>
    <dataValidation type="list" allowBlank="1" showInputMessage="1" showErrorMessage="1" errorTitle="Invalid Entry" error="Select from the list of qualifiers provided." promptTitle="Implementation Qualifier" prompt="Lookup for Implementation Qualifier Code (see Static Lookups tab for definitions)" sqref="Z2:Z3" xr:uid="{00000000-0002-0000-0200-000057000000}">
      <formula1>IMPQualifier</formula1>
    </dataValidation>
    <dataValidation type="list" allowBlank="1" showInputMessage="1" showErrorMessage="1" promptTitle="Within Chesapeake Bay Watershed?" prompt="Yes/No lookup used to show if BMP is located within the Chesapeake Watershed (No value excludes BMP from Ches. Bay reporting)" sqref="Y3" xr:uid="{00000000-0002-0000-0200-000058000000}">
      <formula1>InCBWatershed</formula1>
    </dataValidation>
    <dataValidation type="list" allowBlank="1" showInputMessage="1" showErrorMessage="1" promptTitle="Inspection Status" prompt="Pass/Fail Lookup for the Status of the most recent inspection. " sqref="R2:R3" xr:uid="{00000000-0002-0000-0200-000059000000}">
      <formula1>InspectionStatus</formula1>
    </dataValidation>
    <dataValidation type="list" errorStyle="warning" allowBlank="1" showInputMessage="1" showErrorMessage="1" errorTitle="Invalid Entry" error="Select the Status from the list provided. " promptTitle="BMP Status" prompt="Lookup for BMP implementation status (see Static Lookups tab for descriptions)" sqref="O2:O3" xr:uid="{00000000-0002-0000-0200-00005A000000}">
      <formula1>BMPStatus</formula1>
    </dataValidation>
    <dataValidation type="list" allowBlank="1" showInputMessage="1" showErrorMessage="1" promptTitle="FED-State Code" prompt="Use &quot;FED&quot; if BMP is on federally-owned land. Use &quot;ST&quot; for all other BMPs." sqref="K2:K3" xr:uid="{00000000-0002-0000-0200-00005B000000}">
      <formula1>FEDSTATE</formula1>
    </dataValidation>
    <dataValidation type="list" allowBlank="1" showInputMessage="1" showErrorMessage="1" errorTitle="Invalid Entry" error="Select the Category from the list provided. " promptTitle="BMP Category" prompt="Lookup for BMP category (see Static Lookups tab for descriptions)." sqref="J2:J3" xr:uid="{00000000-0002-0000-0200-00005C000000}">
      <formula1>BMPCategory2</formula1>
    </dataValidation>
    <dataValidation type="list" allowBlank="1" showInputMessage="1" showErrorMessage="1" errorTitle="Invalid Entry" error="Select a BMP Name from the list provided. " promptTitle="BMP Name" prompt="Lookup of valid BMP names, measures, and units (select name from pull-down list)." sqref="H2:H3" xr:uid="{00000000-0002-0000-0200-00005D000000}">
      <formula1>BMPName</formula1>
    </dataValidation>
  </dataValidations>
  <pageMargins left="0.7" right="0.7" top="0.75" bottom="0.75" header="0.3" footer="0.3"/>
  <pageSetup scale="10" fitToHeight="0" orientation="portrait" r:id="rId1"/>
  <headerFooter>
    <oddHeader>&amp;R&amp;D</oddHeader>
    <oddFooter>&amp;L&amp;F&amp;C&amp;A&amp;R&amp;P of &amp;N</oddFooter>
  </headerFooter>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tint="-0.14999847407452621"/>
    <pageSetUpPr fitToPage="1"/>
  </sheetPr>
  <dimension ref="A1:C77"/>
  <sheetViews>
    <sheetView workbookViewId="0">
      <selection activeCell="C42" sqref="C42"/>
    </sheetView>
  </sheetViews>
  <sheetFormatPr defaultRowHeight="15" x14ac:dyDescent="0.25"/>
  <cols>
    <col min="1" max="1" width="3" customWidth="1"/>
    <col min="2" max="2" width="39.28515625" customWidth="1"/>
    <col min="3" max="3" width="94.7109375" style="54" customWidth="1"/>
    <col min="4" max="4" width="22.5703125" bestFit="1" customWidth="1"/>
    <col min="5" max="5" width="16.85546875" bestFit="1" customWidth="1"/>
    <col min="6" max="6" width="19" bestFit="1" customWidth="1"/>
    <col min="7" max="7" width="7.42578125" bestFit="1" customWidth="1"/>
    <col min="8" max="8" width="10.42578125" bestFit="1" customWidth="1"/>
    <col min="9" max="9" width="13.140625" bestFit="1" customWidth="1"/>
    <col min="10" max="10" width="8.7109375" bestFit="1" customWidth="1"/>
    <col min="11" max="11" width="7.7109375" bestFit="1" customWidth="1"/>
    <col min="12" max="12" width="18.42578125" bestFit="1" customWidth="1"/>
    <col min="13" max="13" width="20.28515625" bestFit="1" customWidth="1"/>
    <col min="14" max="14" width="14.28515625" bestFit="1" customWidth="1"/>
    <col min="15" max="15" width="10" bestFit="1" customWidth="1"/>
    <col min="16" max="16" width="6.140625" bestFit="1" customWidth="1"/>
    <col min="17" max="18" width="7.140625" bestFit="1" customWidth="1"/>
    <col min="19" max="19" width="31.42578125" bestFit="1" customWidth="1"/>
    <col min="20" max="20" width="32.7109375" bestFit="1" customWidth="1"/>
    <col min="21" max="21" width="12.5703125" bestFit="1" customWidth="1"/>
    <col min="22" max="22" width="14.42578125" bestFit="1" customWidth="1"/>
    <col min="23" max="23" width="20.85546875" bestFit="1" customWidth="1"/>
    <col min="24" max="24" width="11.42578125" bestFit="1" customWidth="1"/>
    <col min="25" max="25" width="11.140625" bestFit="1" customWidth="1"/>
    <col min="26" max="26" width="12" bestFit="1" customWidth="1"/>
    <col min="27" max="27" width="14.28515625" bestFit="1" customWidth="1"/>
    <col min="28" max="28" width="14.140625" bestFit="1" customWidth="1"/>
    <col min="29" max="29" width="11.140625" bestFit="1" customWidth="1"/>
    <col min="30" max="30" width="12.42578125" bestFit="1" customWidth="1"/>
    <col min="31" max="31" width="9.5703125" bestFit="1" customWidth="1"/>
    <col min="32" max="32" width="23.85546875" bestFit="1" customWidth="1"/>
    <col min="33" max="33" width="12.85546875" bestFit="1" customWidth="1"/>
    <col min="34" max="34" width="22.5703125" bestFit="1" customWidth="1"/>
    <col min="35" max="35" width="15.5703125" bestFit="1" customWidth="1"/>
    <col min="36" max="36" width="9.28515625" bestFit="1" customWidth="1"/>
    <col min="37" max="37" width="20.42578125" bestFit="1" customWidth="1"/>
    <col min="38" max="38" width="18.7109375" bestFit="1" customWidth="1"/>
    <col min="39" max="39" width="39.5703125" bestFit="1" customWidth="1"/>
    <col min="40" max="40" width="9.85546875" bestFit="1" customWidth="1"/>
    <col min="41" max="41" width="20" bestFit="1" customWidth="1"/>
    <col min="42" max="42" width="23" bestFit="1" customWidth="1"/>
    <col min="43" max="43" width="14.42578125" bestFit="1" customWidth="1"/>
    <col min="44" max="44" width="19.140625" bestFit="1" customWidth="1"/>
    <col min="45" max="45" width="21.140625" bestFit="1" customWidth="1"/>
    <col min="46" max="46" width="21" bestFit="1" customWidth="1"/>
    <col min="47" max="47" width="10.42578125" bestFit="1" customWidth="1"/>
  </cols>
  <sheetData>
    <row r="1" spans="1:3" ht="21" x14ac:dyDescent="0.25">
      <c r="B1" s="132" t="s">
        <v>154</v>
      </c>
      <c r="C1" s="132"/>
    </row>
    <row r="2" spans="1:3" hidden="1" x14ac:dyDescent="0.25">
      <c r="A2" s="133"/>
      <c r="B2" s="131" t="s">
        <v>681</v>
      </c>
      <c r="C2" s="131"/>
    </row>
    <row r="3" spans="1:3" hidden="1" x14ac:dyDescent="0.25">
      <c r="A3" s="133"/>
      <c r="B3" s="131"/>
      <c r="C3" s="131"/>
    </row>
    <row r="4" spans="1:3" hidden="1" x14ac:dyDescent="0.25">
      <c r="A4" s="133"/>
      <c r="B4" s="131"/>
      <c r="C4" s="131"/>
    </row>
    <row r="5" spans="1:3" hidden="1" x14ac:dyDescent="0.25">
      <c r="A5" s="133"/>
      <c r="B5" s="131"/>
      <c r="C5" s="131"/>
    </row>
    <row r="6" spans="1:3" hidden="1" x14ac:dyDescent="0.25">
      <c r="A6" s="133"/>
      <c r="B6" s="131"/>
      <c r="C6" s="131"/>
    </row>
    <row r="7" spans="1:3" hidden="1" x14ac:dyDescent="0.25">
      <c r="A7" s="133"/>
      <c r="B7" s="131"/>
      <c r="C7" s="131"/>
    </row>
    <row r="8" spans="1:3" hidden="1" x14ac:dyDescent="0.25">
      <c r="A8" s="133"/>
      <c r="B8" s="131"/>
      <c r="C8" s="131"/>
    </row>
    <row r="9" spans="1:3" hidden="1" x14ac:dyDescent="0.25">
      <c r="A9" s="133"/>
      <c r="B9" s="131"/>
      <c r="C9" s="131"/>
    </row>
    <row r="10" spans="1:3" hidden="1" x14ac:dyDescent="0.25">
      <c r="A10" s="133"/>
      <c r="B10" s="131"/>
      <c r="C10" s="131"/>
    </row>
    <row r="11" spans="1:3" hidden="1" x14ac:dyDescent="0.25">
      <c r="A11" s="133"/>
      <c r="B11" s="131"/>
      <c r="C11" s="131"/>
    </row>
    <row r="12" spans="1:3" hidden="1" x14ac:dyDescent="0.25">
      <c r="A12" s="133"/>
      <c r="B12" s="131"/>
      <c r="C12" s="131"/>
    </row>
    <row r="13" spans="1:3" hidden="1" x14ac:dyDescent="0.25">
      <c r="A13" s="133"/>
      <c r="B13" s="131"/>
      <c r="C13" s="131"/>
    </row>
    <row r="14" spans="1:3" hidden="1" x14ac:dyDescent="0.25">
      <c r="A14" s="133"/>
      <c r="B14" s="131"/>
      <c r="C14" s="131"/>
    </row>
    <row r="15" spans="1:3" hidden="1" x14ac:dyDescent="0.25">
      <c r="A15" s="133"/>
      <c r="B15" s="131"/>
      <c r="C15" s="131"/>
    </row>
    <row r="16" spans="1:3" hidden="1" x14ac:dyDescent="0.25">
      <c r="A16" s="133"/>
      <c r="B16" s="131"/>
      <c r="C16" s="131"/>
    </row>
    <row r="17" spans="1:3" hidden="1" x14ac:dyDescent="0.25">
      <c r="A17" s="133"/>
      <c r="B17" s="131"/>
      <c r="C17" s="131"/>
    </row>
    <row r="18" spans="1:3" hidden="1" x14ac:dyDescent="0.25">
      <c r="A18" s="133"/>
      <c r="B18" s="131"/>
      <c r="C18" s="131"/>
    </row>
    <row r="19" spans="1:3" hidden="1" x14ac:dyDescent="0.25">
      <c r="A19" s="133"/>
      <c r="B19" s="131"/>
      <c r="C19" s="131"/>
    </row>
    <row r="20" spans="1:3" hidden="1" x14ac:dyDescent="0.25">
      <c r="A20" s="133"/>
      <c r="B20" s="131"/>
      <c r="C20" s="131"/>
    </row>
    <row r="21" spans="1:3" hidden="1" x14ac:dyDescent="0.25">
      <c r="A21" s="133"/>
      <c r="B21" s="131"/>
      <c r="C21" s="131"/>
    </row>
    <row r="22" spans="1:3" ht="15.75" thickBot="1" x14ac:dyDescent="0.3"/>
    <row r="23" spans="1:3" ht="15.75" thickBot="1" x14ac:dyDescent="0.3">
      <c r="B23" s="1" t="s">
        <v>155</v>
      </c>
      <c r="C23" s="61" t="s">
        <v>156</v>
      </c>
    </row>
    <row r="24" spans="1:3" ht="26.25" thickBot="1" x14ac:dyDescent="0.3">
      <c r="B24" s="2" t="s">
        <v>0</v>
      </c>
      <c r="C24" s="59" t="s">
        <v>429</v>
      </c>
    </row>
    <row r="25" spans="1:3" ht="15.75" thickBot="1" x14ac:dyDescent="0.3">
      <c r="B25" s="2" t="s">
        <v>1</v>
      </c>
      <c r="C25" s="59" t="s">
        <v>157</v>
      </c>
    </row>
    <row r="26" spans="1:3" ht="15.75" thickBot="1" x14ac:dyDescent="0.3">
      <c r="B26" s="2" t="s">
        <v>532</v>
      </c>
      <c r="C26" s="60" t="s">
        <v>531</v>
      </c>
    </row>
    <row r="27" spans="1:3" ht="26.25" thickBot="1" x14ac:dyDescent="0.3">
      <c r="B27" s="2" t="s">
        <v>2</v>
      </c>
      <c r="C27" s="59" t="s">
        <v>426</v>
      </c>
    </row>
    <row r="28" spans="1:3" ht="15.75" thickBot="1" x14ac:dyDescent="0.3">
      <c r="B28" s="2" t="s">
        <v>3</v>
      </c>
      <c r="C28" s="59" t="s">
        <v>158</v>
      </c>
    </row>
    <row r="29" spans="1:3" ht="15.75" thickBot="1" x14ac:dyDescent="0.3">
      <c r="B29" s="2" t="s">
        <v>4</v>
      </c>
      <c r="C29" s="59" t="s">
        <v>496</v>
      </c>
    </row>
    <row r="30" spans="1:3" ht="15.75" thickBot="1" x14ac:dyDescent="0.3">
      <c r="B30" s="2" t="s">
        <v>5</v>
      </c>
      <c r="C30" s="59" t="s">
        <v>497</v>
      </c>
    </row>
    <row r="31" spans="1:3" ht="26.25" thickBot="1" x14ac:dyDescent="0.3">
      <c r="B31" s="2" t="s">
        <v>533</v>
      </c>
      <c r="C31" s="60" t="s">
        <v>540</v>
      </c>
    </row>
    <row r="32" spans="1:3" ht="26.25" thickBot="1" x14ac:dyDescent="0.3">
      <c r="B32" s="2" t="s">
        <v>534</v>
      </c>
      <c r="C32" s="60" t="s">
        <v>541</v>
      </c>
    </row>
    <row r="33" spans="2:3" ht="26.25" thickBot="1" x14ac:dyDescent="0.3">
      <c r="B33" s="2" t="s">
        <v>535</v>
      </c>
      <c r="C33" s="60" t="s">
        <v>542</v>
      </c>
    </row>
    <row r="34" spans="2:3" ht="15.75" thickBot="1" x14ac:dyDescent="0.3">
      <c r="B34" s="2" t="s">
        <v>6</v>
      </c>
      <c r="C34" s="59" t="s">
        <v>530</v>
      </c>
    </row>
    <row r="35" spans="2:3" ht="15.75" thickBot="1" x14ac:dyDescent="0.3">
      <c r="B35" s="2" t="s">
        <v>7</v>
      </c>
      <c r="C35" s="59" t="s">
        <v>499</v>
      </c>
    </row>
    <row r="36" spans="2:3" ht="15.75" thickBot="1" x14ac:dyDescent="0.3">
      <c r="B36" s="2" t="s">
        <v>8</v>
      </c>
      <c r="C36" s="59" t="s">
        <v>500</v>
      </c>
    </row>
    <row r="37" spans="2:3" ht="15.75" thickBot="1" x14ac:dyDescent="0.3">
      <c r="B37" s="2" t="s">
        <v>9</v>
      </c>
      <c r="C37" s="59" t="s">
        <v>159</v>
      </c>
    </row>
    <row r="38" spans="2:3" ht="15.75" thickBot="1" x14ac:dyDescent="0.3">
      <c r="B38" s="2" t="s">
        <v>543</v>
      </c>
      <c r="C38" s="60" t="s">
        <v>546</v>
      </c>
    </row>
    <row r="39" spans="2:3" ht="15.75" thickBot="1" x14ac:dyDescent="0.3">
      <c r="B39" s="2" t="s">
        <v>545</v>
      </c>
      <c r="C39" s="60" t="s">
        <v>547</v>
      </c>
    </row>
    <row r="40" spans="2:3" ht="15.75" thickBot="1" x14ac:dyDescent="0.3">
      <c r="B40" s="2" t="s">
        <v>10</v>
      </c>
      <c r="C40" s="59" t="s">
        <v>160</v>
      </c>
    </row>
    <row r="41" spans="2:3" ht="15.75" thickBot="1" x14ac:dyDescent="0.3">
      <c r="B41" s="2" t="s">
        <v>11</v>
      </c>
      <c r="C41" s="59" t="s">
        <v>161</v>
      </c>
    </row>
    <row r="42" spans="2:3" ht="15.75" thickBot="1" x14ac:dyDescent="0.3">
      <c r="B42" s="2" t="s">
        <v>12</v>
      </c>
      <c r="C42" s="59" t="s">
        <v>162</v>
      </c>
    </row>
    <row r="43" spans="2:3" ht="15.75" thickBot="1" x14ac:dyDescent="0.3">
      <c r="B43" s="2" t="s">
        <v>13</v>
      </c>
      <c r="C43" s="59" t="s">
        <v>163</v>
      </c>
    </row>
    <row r="44" spans="2:3" ht="26.25" thickBot="1" x14ac:dyDescent="0.3">
      <c r="B44" s="2" t="s">
        <v>14</v>
      </c>
      <c r="C44" s="59" t="s">
        <v>164</v>
      </c>
    </row>
    <row r="45" spans="2:3" ht="15.75" thickBot="1" x14ac:dyDescent="0.3">
      <c r="B45" s="2" t="s">
        <v>249</v>
      </c>
      <c r="C45" s="60" t="s">
        <v>498</v>
      </c>
    </row>
    <row r="46" spans="2:3" ht="15.75" thickBot="1" x14ac:dyDescent="0.3">
      <c r="B46" s="2" t="s">
        <v>15</v>
      </c>
      <c r="C46" s="59" t="s">
        <v>165</v>
      </c>
    </row>
    <row r="47" spans="2:3" ht="15.75" thickBot="1" x14ac:dyDescent="0.3">
      <c r="B47" s="2" t="s">
        <v>16</v>
      </c>
      <c r="C47" s="59" t="s">
        <v>166</v>
      </c>
    </row>
    <row r="48" spans="2:3" ht="15.75" thickBot="1" x14ac:dyDescent="0.3">
      <c r="B48" s="2" t="s">
        <v>17</v>
      </c>
      <c r="C48" s="59" t="s">
        <v>167</v>
      </c>
    </row>
    <row r="49" spans="2:3" ht="15.75" thickBot="1" x14ac:dyDescent="0.3">
      <c r="B49" s="2" t="s">
        <v>18</v>
      </c>
      <c r="C49" s="59" t="s">
        <v>501</v>
      </c>
    </row>
    <row r="50" spans="2:3" ht="15.75" thickBot="1" x14ac:dyDescent="0.3">
      <c r="B50" s="2" t="s">
        <v>19</v>
      </c>
      <c r="C50" s="59" t="s">
        <v>168</v>
      </c>
    </row>
    <row r="51" spans="2:3" ht="15.75" thickBot="1" x14ac:dyDescent="0.3">
      <c r="B51" s="2" t="s">
        <v>20</v>
      </c>
      <c r="C51" s="59" t="s">
        <v>169</v>
      </c>
    </row>
    <row r="52" spans="2:3" ht="15.75" thickBot="1" x14ac:dyDescent="0.3">
      <c r="B52" s="2" t="s">
        <v>21</v>
      </c>
      <c r="C52" s="59" t="s">
        <v>170</v>
      </c>
    </row>
    <row r="53" spans="2:3" ht="15.75" thickBot="1" x14ac:dyDescent="0.3">
      <c r="B53" s="2" t="s">
        <v>22</v>
      </c>
      <c r="C53" s="60" t="s">
        <v>502</v>
      </c>
    </row>
    <row r="54" spans="2:3" ht="15.75" thickBot="1" x14ac:dyDescent="0.3">
      <c r="B54" s="2" t="s">
        <v>538</v>
      </c>
      <c r="C54" s="60" t="s">
        <v>539</v>
      </c>
    </row>
    <row r="55" spans="2:3" ht="15.75" thickBot="1" x14ac:dyDescent="0.3">
      <c r="B55" s="2" t="s">
        <v>536</v>
      </c>
      <c r="C55" s="60" t="s">
        <v>537</v>
      </c>
    </row>
    <row r="56" spans="2:3" ht="15.75" thickBot="1" x14ac:dyDescent="0.3">
      <c r="B56" s="2" t="s">
        <v>23</v>
      </c>
      <c r="C56" s="59" t="s">
        <v>171</v>
      </c>
    </row>
    <row r="57" spans="2:3" ht="15.75" thickBot="1" x14ac:dyDescent="0.3">
      <c r="B57" s="2" t="s">
        <v>24</v>
      </c>
      <c r="C57" s="59" t="s">
        <v>172</v>
      </c>
    </row>
    <row r="58" spans="2:3" ht="15.75" thickBot="1" x14ac:dyDescent="0.3">
      <c r="B58" s="2" t="s">
        <v>25</v>
      </c>
      <c r="C58" s="59" t="s">
        <v>173</v>
      </c>
    </row>
    <row r="59" spans="2:3" ht="15.75" thickBot="1" x14ac:dyDescent="0.3">
      <c r="B59" s="2" t="s">
        <v>26</v>
      </c>
      <c r="C59" s="59" t="s">
        <v>174</v>
      </c>
    </row>
    <row r="60" spans="2:3" ht="15.75" thickBot="1" x14ac:dyDescent="0.3">
      <c r="B60" s="2" t="s">
        <v>27</v>
      </c>
      <c r="C60" s="59" t="s">
        <v>175</v>
      </c>
    </row>
    <row r="61" spans="2:3" ht="15.75" thickBot="1" x14ac:dyDescent="0.3">
      <c r="B61" s="2" t="s">
        <v>28</v>
      </c>
      <c r="C61" s="59" t="s">
        <v>176</v>
      </c>
    </row>
    <row r="62" spans="2:3" ht="15.75" thickBot="1" x14ac:dyDescent="0.3">
      <c r="B62" s="2" t="s">
        <v>29</v>
      </c>
      <c r="C62" s="59" t="s">
        <v>177</v>
      </c>
    </row>
    <row r="63" spans="2:3" ht="15.75" thickBot="1" x14ac:dyDescent="0.3">
      <c r="B63" s="2" t="s">
        <v>30</v>
      </c>
      <c r="C63" s="59" t="s">
        <v>178</v>
      </c>
    </row>
    <row r="64" spans="2:3" ht="15.75" thickBot="1" x14ac:dyDescent="0.3">
      <c r="B64" s="2" t="s">
        <v>31</v>
      </c>
      <c r="C64" s="59" t="s">
        <v>525</v>
      </c>
    </row>
    <row r="65" spans="2:3" ht="15.75" thickBot="1" x14ac:dyDescent="0.3">
      <c r="B65" s="2" t="s">
        <v>32</v>
      </c>
      <c r="C65" s="59" t="s">
        <v>526</v>
      </c>
    </row>
    <row r="66" spans="2:3" ht="26.25" thickBot="1" x14ac:dyDescent="0.3">
      <c r="B66" s="2" t="s">
        <v>33</v>
      </c>
      <c r="C66" s="59" t="s">
        <v>179</v>
      </c>
    </row>
    <row r="67" spans="2:3" ht="15.75" thickBot="1" x14ac:dyDescent="0.3">
      <c r="B67" s="2" t="s">
        <v>34</v>
      </c>
      <c r="C67" s="59" t="s">
        <v>180</v>
      </c>
    </row>
    <row r="68" spans="2:3" ht="15.75" thickBot="1" x14ac:dyDescent="0.3">
      <c r="B68" s="2" t="s">
        <v>35</v>
      </c>
      <c r="C68" s="59" t="s">
        <v>181</v>
      </c>
    </row>
    <row r="69" spans="2:3" ht="15.75" thickBot="1" x14ac:dyDescent="0.3">
      <c r="B69" s="2" t="s">
        <v>36</v>
      </c>
      <c r="C69" s="59" t="s">
        <v>527</v>
      </c>
    </row>
    <row r="70" spans="2:3" ht="15.75" thickBot="1" x14ac:dyDescent="0.3">
      <c r="B70" s="2" t="s">
        <v>37</v>
      </c>
      <c r="C70" s="59" t="s">
        <v>528</v>
      </c>
    </row>
    <row r="71" spans="2:3" ht="15.75" thickBot="1" x14ac:dyDescent="0.3">
      <c r="B71" s="2" t="s">
        <v>38</v>
      </c>
      <c r="C71" s="59" t="s">
        <v>529</v>
      </c>
    </row>
    <row r="72" spans="2:3" ht="15.75" thickBot="1" x14ac:dyDescent="0.3">
      <c r="B72" s="2" t="s">
        <v>39</v>
      </c>
      <c r="C72" s="59" t="s">
        <v>182</v>
      </c>
    </row>
    <row r="73" spans="2:3" ht="15.75" thickBot="1" x14ac:dyDescent="0.3">
      <c r="B73" s="2" t="s">
        <v>40</v>
      </c>
      <c r="C73" s="59" t="s">
        <v>430</v>
      </c>
    </row>
    <row r="74" spans="2:3" ht="15.75" thickBot="1" x14ac:dyDescent="0.3">
      <c r="B74" s="2" t="s">
        <v>41</v>
      </c>
      <c r="C74" s="59" t="s">
        <v>428</v>
      </c>
    </row>
    <row r="76" spans="2:3" x14ac:dyDescent="0.25">
      <c r="B76" s="3"/>
      <c r="C76" s="58"/>
    </row>
    <row r="77" spans="2:3" x14ac:dyDescent="0.25">
      <c r="B77" s="3"/>
      <c r="C77" s="58"/>
    </row>
  </sheetData>
  <sheetProtection sheet="1" objects="1" scenarios="1"/>
  <mergeCells count="3">
    <mergeCell ref="B2:C21"/>
    <mergeCell ref="B1:C1"/>
    <mergeCell ref="A2:A21"/>
  </mergeCells>
  <pageMargins left="0.7" right="0.7" top="0.75" bottom="0.75" header="0.3" footer="0.3"/>
  <pageSetup scale="70" fitToHeight="0" orientation="portrait" r:id="rId1"/>
  <headerFooter>
    <oddHeader>&amp;R&amp;D</oddHeader>
    <oddFooter>&amp;L&amp;F&amp;C&amp;A&amp;R&amp;P of &amp;N</oddFooter>
  </headerFooter>
  <rowBreaks count="2" manualBreakCount="2">
    <brk id="22" min="1" max="2" man="1"/>
    <brk id="74"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0" tint="-0.14999847407452621"/>
    <pageSetUpPr fitToPage="1"/>
  </sheetPr>
  <dimension ref="B2:F87"/>
  <sheetViews>
    <sheetView workbookViewId="0">
      <selection activeCell="F34" sqref="F34"/>
    </sheetView>
  </sheetViews>
  <sheetFormatPr defaultColWidth="9.140625" defaultRowHeight="15" x14ac:dyDescent="0.25"/>
  <cols>
    <col min="1" max="1" width="9.140625" style="5"/>
    <col min="2" max="2" width="14.140625" style="5" bestFit="1" customWidth="1"/>
    <col min="3" max="3" width="47" style="5" bestFit="1" customWidth="1"/>
    <col min="4" max="4" width="9.140625" style="5"/>
    <col min="5" max="5" width="27" style="5" customWidth="1"/>
    <col min="6" max="6" width="86.7109375" style="5" bestFit="1" customWidth="1"/>
    <col min="7" max="7" width="9.140625" style="5" customWidth="1"/>
    <col min="8" max="8" width="30.28515625" style="5" customWidth="1"/>
    <col min="9" max="16384" width="9.140625" style="5"/>
  </cols>
  <sheetData>
    <row r="2" spans="2:6" x14ac:dyDescent="0.25">
      <c r="B2" s="11"/>
      <c r="C2" s="12"/>
      <c r="E2" s="11"/>
      <c r="F2" s="12"/>
    </row>
    <row r="3" spans="2:6" ht="50.1" customHeight="1" x14ac:dyDescent="0.25">
      <c r="B3" s="13" t="s">
        <v>42</v>
      </c>
      <c r="C3" s="13" t="s">
        <v>43</v>
      </c>
      <c r="E3" s="14" t="s">
        <v>44</v>
      </c>
      <c r="F3" s="15" t="s">
        <v>45</v>
      </c>
    </row>
    <row r="4" spans="2:6" ht="39" x14ac:dyDescent="0.25">
      <c r="B4" s="18">
        <v>21</v>
      </c>
      <c r="C4" s="19" t="s">
        <v>46</v>
      </c>
      <c r="E4" s="20" t="s">
        <v>47</v>
      </c>
      <c r="F4" s="21" t="s">
        <v>48</v>
      </c>
    </row>
    <row r="5" spans="2:6" ht="39" x14ac:dyDescent="0.25">
      <c r="B5" s="18">
        <v>22</v>
      </c>
      <c r="C5" s="19" t="s">
        <v>49</v>
      </c>
      <c r="E5" s="20" t="s">
        <v>50</v>
      </c>
      <c r="F5" s="21" t="s">
        <v>48</v>
      </c>
    </row>
    <row r="6" spans="2:6" ht="26.25" x14ac:dyDescent="0.25">
      <c r="B6" s="18">
        <v>23</v>
      </c>
      <c r="C6" s="19" t="s">
        <v>51</v>
      </c>
      <c r="E6" s="20" t="s">
        <v>52</v>
      </c>
      <c r="F6" s="21" t="s">
        <v>53</v>
      </c>
    </row>
    <row r="7" spans="2:6" ht="39" x14ac:dyDescent="0.25">
      <c r="B7" s="18">
        <v>24</v>
      </c>
      <c r="C7" s="19" t="s">
        <v>54</v>
      </c>
      <c r="E7" s="20" t="s">
        <v>55</v>
      </c>
      <c r="F7" s="21" t="s">
        <v>48</v>
      </c>
    </row>
    <row r="8" spans="2:6" ht="39" x14ac:dyDescent="0.25">
      <c r="B8" s="18">
        <v>25</v>
      </c>
      <c r="C8" s="19" t="s">
        <v>56</v>
      </c>
      <c r="E8" s="20" t="s">
        <v>57</v>
      </c>
      <c r="F8" s="21" t="s">
        <v>48</v>
      </c>
    </row>
    <row r="9" spans="2:6" ht="39" x14ac:dyDescent="0.25">
      <c r="B9" s="18">
        <v>26</v>
      </c>
      <c r="C9" s="19" t="s">
        <v>58</v>
      </c>
      <c r="E9" s="20" t="s">
        <v>59</v>
      </c>
      <c r="F9" s="21" t="s">
        <v>48</v>
      </c>
    </row>
    <row r="10" spans="2:6" ht="39" x14ac:dyDescent="0.25">
      <c r="B10" s="18">
        <v>33</v>
      </c>
      <c r="C10" s="19" t="s">
        <v>60</v>
      </c>
      <c r="E10" s="20" t="s">
        <v>61</v>
      </c>
      <c r="F10" s="21" t="s">
        <v>48</v>
      </c>
    </row>
    <row r="11" spans="2:6" x14ac:dyDescent="0.25">
      <c r="B11" s="18">
        <v>51</v>
      </c>
      <c r="C11" s="19" t="s">
        <v>62</v>
      </c>
      <c r="E11" s="20" t="s">
        <v>63</v>
      </c>
      <c r="F11" s="22" t="s">
        <v>64</v>
      </c>
    </row>
    <row r="12" spans="2:6" ht="39" x14ac:dyDescent="0.25">
      <c r="B12" s="18">
        <v>71</v>
      </c>
      <c r="C12" s="19" t="s">
        <v>65</v>
      </c>
      <c r="E12" s="20" t="s">
        <v>66</v>
      </c>
      <c r="F12" s="21" t="s">
        <v>48</v>
      </c>
    </row>
    <row r="13" spans="2:6" ht="26.25" x14ac:dyDescent="0.25">
      <c r="B13" s="18">
        <v>85</v>
      </c>
      <c r="C13" s="19" t="s">
        <v>67</v>
      </c>
      <c r="E13" s="20" t="s">
        <v>68</v>
      </c>
      <c r="F13" s="21" t="s">
        <v>53</v>
      </c>
    </row>
    <row r="14" spans="2:6" ht="26.25" x14ac:dyDescent="0.25">
      <c r="B14" s="18" t="s">
        <v>69</v>
      </c>
      <c r="C14" s="19" t="s">
        <v>70</v>
      </c>
      <c r="E14" s="20" t="s">
        <v>71</v>
      </c>
      <c r="F14" s="21" t="s">
        <v>53</v>
      </c>
    </row>
    <row r="15" spans="2:6" ht="39" x14ac:dyDescent="0.25">
      <c r="B15" s="18" t="s">
        <v>72</v>
      </c>
      <c r="C15" s="19" t="s">
        <v>73</v>
      </c>
      <c r="E15" s="20" t="s">
        <v>74</v>
      </c>
      <c r="F15" s="21" t="s">
        <v>48</v>
      </c>
    </row>
    <row r="16" spans="2:6" ht="39" x14ac:dyDescent="0.25">
      <c r="B16" s="18" t="s">
        <v>75</v>
      </c>
      <c r="C16" s="19" t="s">
        <v>76</v>
      </c>
      <c r="E16" s="20" t="s">
        <v>77</v>
      </c>
      <c r="F16" s="21" t="s">
        <v>48</v>
      </c>
    </row>
    <row r="17" spans="2:6" ht="26.25" x14ac:dyDescent="0.25">
      <c r="B17" s="18" t="s">
        <v>78</v>
      </c>
      <c r="C17" s="19" t="s">
        <v>78</v>
      </c>
      <c r="E17" s="20" t="s">
        <v>79</v>
      </c>
      <c r="F17" s="21" t="s">
        <v>80</v>
      </c>
    </row>
    <row r="18" spans="2:6" ht="39" x14ac:dyDescent="0.25">
      <c r="E18" s="20" t="s">
        <v>81</v>
      </c>
      <c r="F18" s="21" t="s">
        <v>48</v>
      </c>
    </row>
    <row r="19" spans="2:6" ht="45" x14ac:dyDescent="0.25">
      <c r="B19" s="23" t="s">
        <v>82</v>
      </c>
      <c r="C19" s="23" t="s">
        <v>83</v>
      </c>
      <c r="E19" s="20" t="s">
        <v>84</v>
      </c>
      <c r="F19" s="21" t="s">
        <v>48</v>
      </c>
    </row>
    <row r="20" spans="2:6" ht="26.25" x14ac:dyDescent="0.25">
      <c r="B20" s="18" t="s">
        <v>85</v>
      </c>
      <c r="C20" s="18" t="s">
        <v>86</v>
      </c>
      <c r="E20" s="20" t="s">
        <v>87</v>
      </c>
      <c r="F20" s="21" t="s">
        <v>53</v>
      </c>
    </row>
    <row r="21" spans="2:6" x14ac:dyDescent="0.25">
      <c r="B21" s="18" t="s">
        <v>88</v>
      </c>
      <c r="C21" s="18" t="s">
        <v>89</v>
      </c>
      <c r="E21" s="20" t="s">
        <v>90</v>
      </c>
      <c r="F21" s="22" t="s">
        <v>64</v>
      </c>
    </row>
    <row r="22" spans="2:6" ht="26.25" x14ac:dyDescent="0.25">
      <c r="B22" s="18" t="s">
        <v>91</v>
      </c>
      <c r="C22" s="18" t="s">
        <v>92</v>
      </c>
      <c r="E22" s="20" t="s">
        <v>93</v>
      </c>
      <c r="F22" s="21" t="s">
        <v>53</v>
      </c>
    </row>
    <row r="23" spans="2:6" ht="26.25" x14ac:dyDescent="0.25">
      <c r="B23" s="18" t="s">
        <v>94</v>
      </c>
      <c r="C23" s="18" t="s">
        <v>94</v>
      </c>
      <c r="E23" s="20" t="s">
        <v>95</v>
      </c>
      <c r="F23" s="21" t="s">
        <v>80</v>
      </c>
    </row>
    <row r="24" spans="2:6" ht="26.25" x14ac:dyDescent="0.25">
      <c r="B24" s="18" t="s">
        <v>96</v>
      </c>
      <c r="C24" s="18" t="s">
        <v>96</v>
      </c>
      <c r="E24" s="20" t="s">
        <v>97</v>
      </c>
      <c r="F24" s="21" t="s">
        <v>80</v>
      </c>
    </row>
    <row r="25" spans="2:6" x14ac:dyDescent="0.25">
      <c r="B25" s="18" t="s">
        <v>98</v>
      </c>
      <c r="C25" s="18" t="s">
        <v>98</v>
      </c>
      <c r="E25" s="20" t="s">
        <v>99</v>
      </c>
      <c r="F25" s="22" t="s">
        <v>64</v>
      </c>
    </row>
    <row r="26" spans="2:6" ht="39" x14ac:dyDescent="0.25">
      <c r="B26" s="18" t="s">
        <v>100</v>
      </c>
      <c r="C26" s="18" t="s">
        <v>100</v>
      </c>
      <c r="E26" s="20" t="s">
        <v>101</v>
      </c>
      <c r="F26" s="21" t="s">
        <v>48</v>
      </c>
    </row>
    <row r="27" spans="2:6" ht="39" x14ac:dyDescent="0.25">
      <c r="E27" s="20" t="s">
        <v>102</v>
      </c>
      <c r="F27" s="21" t="s">
        <v>48</v>
      </c>
    </row>
    <row r="28" spans="2:6" ht="39" x14ac:dyDescent="0.25">
      <c r="B28" s="23" t="s">
        <v>103</v>
      </c>
      <c r="C28" s="17" t="s">
        <v>83</v>
      </c>
      <c r="E28" s="20" t="s">
        <v>104</v>
      </c>
      <c r="F28" s="21" t="s">
        <v>48</v>
      </c>
    </row>
    <row r="29" spans="2:6" ht="39" x14ac:dyDescent="0.25">
      <c r="B29" s="18" t="s">
        <v>105</v>
      </c>
      <c r="C29" s="18" t="s">
        <v>105</v>
      </c>
      <c r="E29" s="20" t="s">
        <v>106</v>
      </c>
      <c r="F29" s="21" t="s">
        <v>48</v>
      </c>
    </row>
    <row r="30" spans="2:6" ht="39" x14ac:dyDescent="0.25">
      <c r="B30" s="18" t="s">
        <v>107</v>
      </c>
      <c r="C30" s="18" t="s">
        <v>108</v>
      </c>
      <c r="E30" s="20" t="s">
        <v>109</v>
      </c>
      <c r="F30" s="21" t="s">
        <v>48</v>
      </c>
    </row>
    <row r="31" spans="2:6" x14ac:dyDescent="0.25">
      <c r="B31" s="18" t="s">
        <v>110</v>
      </c>
      <c r="C31" s="18" t="s">
        <v>427</v>
      </c>
    </row>
    <row r="34" spans="2:6" ht="30" x14ac:dyDescent="0.25">
      <c r="B34" s="23" t="s">
        <v>111</v>
      </c>
      <c r="C34" s="17" t="s">
        <v>83</v>
      </c>
      <c r="E34" s="23" t="s">
        <v>112</v>
      </c>
    </row>
    <row r="35" spans="2:6" x14ac:dyDescent="0.25">
      <c r="B35" s="18" t="s">
        <v>113</v>
      </c>
      <c r="C35" s="18" t="s">
        <v>114</v>
      </c>
      <c r="E35" s="18">
        <v>1</v>
      </c>
    </row>
    <row r="36" spans="2:6" x14ac:dyDescent="0.25">
      <c r="B36" s="18" t="s">
        <v>115</v>
      </c>
      <c r="C36" s="18" t="s">
        <v>116</v>
      </c>
      <c r="E36" s="18">
        <v>2</v>
      </c>
    </row>
    <row r="37" spans="2:6" x14ac:dyDescent="0.25">
      <c r="B37" s="18" t="s">
        <v>117</v>
      </c>
      <c r="C37" s="18" t="s">
        <v>118</v>
      </c>
      <c r="E37" s="18">
        <v>3</v>
      </c>
    </row>
    <row r="38" spans="2:6" x14ac:dyDescent="0.25">
      <c r="B38" s="18" t="s">
        <v>119</v>
      </c>
      <c r="C38" s="18" t="s">
        <v>120</v>
      </c>
      <c r="E38" s="18">
        <v>4</v>
      </c>
    </row>
    <row r="39" spans="2:6" x14ac:dyDescent="0.25">
      <c r="B39" s="18" t="s">
        <v>121</v>
      </c>
      <c r="C39" s="18" t="s">
        <v>122</v>
      </c>
      <c r="E39" s="18">
        <v>5</v>
      </c>
    </row>
    <row r="40" spans="2:6" x14ac:dyDescent="0.25">
      <c r="B40" s="18" t="s">
        <v>123</v>
      </c>
      <c r="C40" s="18" t="s">
        <v>124</v>
      </c>
      <c r="E40" s="18">
        <v>6</v>
      </c>
    </row>
    <row r="41" spans="2:6" x14ac:dyDescent="0.25">
      <c r="B41" s="18" t="s">
        <v>125</v>
      </c>
      <c r="C41" s="18" t="s">
        <v>126</v>
      </c>
      <c r="E41" s="18">
        <v>7</v>
      </c>
    </row>
    <row r="42" spans="2:6" x14ac:dyDescent="0.25">
      <c r="B42" s="18" t="s">
        <v>127</v>
      </c>
      <c r="C42" s="18" t="s">
        <v>128</v>
      </c>
      <c r="E42" s="18">
        <v>8</v>
      </c>
    </row>
    <row r="43" spans="2:6" x14ac:dyDescent="0.25">
      <c r="B43" s="18" t="s">
        <v>129</v>
      </c>
      <c r="C43" s="18" t="s">
        <v>130</v>
      </c>
      <c r="E43" s="18">
        <v>9</v>
      </c>
    </row>
    <row r="44" spans="2:6" x14ac:dyDescent="0.25">
      <c r="B44" s="18" t="s">
        <v>131</v>
      </c>
      <c r="C44" s="18" t="s">
        <v>132</v>
      </c>
      <c r="E44" s="18">
        <v>10</v>
      </c>
    </row>
    <row r="46" spans="2:6" ht="30" x14ac:dyDescent="0.25">
      <c r="B46" s="23" t="s">
        <v>133</v>
      </c>
      <c r="C46" s="17" t="s">
        <v>83</v>
      </c>
      <c r="E46" s="23" t="s">
        <v>250</v>
      </c>
      <c r="F46" s="17" t="s">
        <v>251</v>
      </c>
    </row>
    <row r="47" spans="2:6" x14ac:dyDescent="0.25">
      <c r="B47" s="18" t="s">
        <v>134</v>
      </c>
      <c r="C47" s="18" t="s">
        <v>134</v>
      </c>
      <c r="E47" s="18" t="s">
        <v>252</v>
      </c>
      <c r="F47" s="18" t="s">
        <v>263</v>
      </c>
    </row>
    <row r="48" spans="2:6" x14ac:dyDescent="0.25">
      <c r="B48" s="18" t="s">
        <v>135</v>
      </c>
      <c r="C48" s="18" t="s">
        <v>135</v>
      </c>
      <c r="E48" s="18" t="s">
        <v>253</v>
      </c>
      <c r="F48" s="18" t="s">
        <v>262</v>
      </c>
    </row>
    <row r="49" spans="2:6" x14ac:dyDescent="0.25">
      <c r="B49" s="16"/>
      <c r="C49" s="16"/>
      <c r="E49" s="18" t="s">
        <v>254</v>
      </c>
      <c r="F49" s="18" t="s">
        <v>261</v>
      </c>
    </row>
    <row r="50" spans="2:6" x14ac:dyDescent="0.25">
      <c r="B50" s="23" t="s">
        <v>17</v>
      </c>
      <c r="C50" s="17" t="s">
        <v>18</v>
      </c>
      <c r="E50" s="18" t="s">
        <v>255</v>
      </c>
      <c r="F50" s="18" t="s">
        <v>260</v>
      </c>
    </row>
    <row r="51" spans="2:6" x14ac:dyDescent="0.25">
      <c r="B51" s="18" t="s">
        <v>229</v>
      </c>
      <c r="C51" s="18">
        <v>36003</v>
      </c>
      <c r="E51" s="18" t="s">
        <v>256</v>
      </c>
      <c r="F51" s="18" t="s">
        <v>259</v>
      </c>
    </row>
    <row r="52" spans="2:6" x14ac:dyDescent="0.25">
      <c r="B52" s="18" t="s">
        <v>230</v>
      </c>
      <c r="C52" s="18">
        <v>36007</v>
      </c>
      <c r="E52" s="18" t="s">
        <v>257</v>
      </c>
      <c r="F52" s="18" t="s">
        <v>258</v>
      </c>
    </row>
    <row r="53" spans="2:6" x14ac:dyDescent="0.25">
      <c r="B53" s="18" t="s">
        <v>231</v>
      </c>
      <c r="C53" s="18">
        <v>36011</v>
      </c>
    </row>
    <row r="54" spans="2:6" x14ac:dyDescent="0.25">
      <c r="B54" s="18" t="s">
        <v>232</v>
      </c>
      <c r="C54" s="18">
        <v>36015</v>
      </c>
      <c r="E54" s="23" t="s">
        <v>40</v>
      </c>
      <c r="F54" s="17" t="s">
        <v>431</v>
      </c>
    </row>
    <row r="55" spans="2:6" x14ac:dyDescent="0.25">
      <c r="B55" s="24" t="s">
        <v>248</v>
      </c>
      <c r="C55" s="18">
        <v>36017</v>
      </c>
      <c r="E55" s="18" t="s">
        <v>432</v>
      </c>
      <c r="F55" s="18" t="s">
        <v>433</v>
      </c>
    </row>
    <row r="56" spans="2:6" x14ac:dyDescent="0.25">
      <c r="B56" s="18" t="s">
        <v>233</v>
      </c>
      <c r="C56" s="18">
        <v>36023</v>
      </c>
      <c r="E56" s="18" t="s">
        <v>434</v>
      </c>
      <c r="F56" s="18" t="s">
        <v>435</v>
      </c>
    </row>
    <row r="57" spans="2:6" x14ac:dyDescent="0.25">
      <c r="B57" s="18" t="s">
        <v>234</v>
      </c>
      <c r="C57" s="18">
        <v>36025</v>
      </c>
      <c r="E57" s="18" t="s">
        <v>436</v>
      </c>
      <c r="F57" s="18" t="s">
        <v>437</v>
      </c>
    </row>
    <row r="58" spans="2:6" x14ac:dyDescent="0.25">
      <c r="B58" s="18" t="s">
        <v>235</v>
      </c>
      <c r="C58" s="18">
        <v>36043</v>
      </c>
      <c r="E58" s="18" t="s">
        <v>438</v>
      </c>
      <c r="F58" s="18" t="s">
        <v>439</v>
      </c>
    </row>
    <row r="59" spans="2:6" x14ac:dyDescent="0.25">
      <c r="B59" s="18" t="s">
        <v>236</v>
      </c>
      <c r="C59" s="18">
        <v>36051</v>
      </c>
      <c r="E59" s="18" t="s">
        <v>440</v>
      </c>
      <c r="F59" s="18" t="s">
        <v>441</v>
      </c>
    </row>
    <row r="60" spans="2:6" x14ac:dyDescent="0.25">
      <c r="B60" s="18" t="s">
        <v>237</v>
      </c>
      <c r="C60" s="18">
        <v>36053</v>
      </c>
      <c r="E60" s="18" t="s">
        <v>442</v>
      </c>
      <c r="F60" s="18" t="s">
        <v>443</v>
      </c>
    </row>
    <row r="61" spans="2:6" x14ac:dyDescent="0.25">
      <c r="B61" s="18" t="s">
        <v>238</v>
      </c>
      <c r="C61" s="18">
        <v>36065</v>
      </c>
      <c r="E61" s="18" t="s">
        <v>444</v>
      </c>
      <c r="F61" s="18" t="s">
        <v>445</v>
      </c>
    </row>
    <row r="62" spans="2:6" x14ac:dyDescent="0.25">
      <c r="B62" s="18" t="s">
        <v>239</v>
      </c>
      <c r="C62" s="18">
        <v>36067</v>
      </c>
      <c r="E62" s="18" t="s">
        <v>446</v>
      </c>
      <c r="F62" s="18" t="s">
        <v>447</v>
      </c>
    </row>
    <row r="63" spans="2:6" x14ac:dyDescent="0.25">
      <c r="B63" s="18" t="s">
        <v>240</v>
      </c>
      <c r="C63" s="18">
        <v>36069</v>
      </c>
      <c r="E63" s="18" t="s">
        <v>448</v>
      </c>
      <c r="F63" s="18" t="s">
        <v>449</v>
      </c>
    </row>
    <row r="64" spans="2:6" x14ac:dyDescent="0.25">
      <c r="B64" s="18" t="s">
        <v>241</v>
      </c>
      <c r="C64" s="18">
        <v>36077</v>
      </c>
      <c r="E64" s="18" t="s">
        <v>450</v>
      </c>
      <c r="F64" s="18" t="s">
        <v>451</v>
      </c>
    </row>
    <row r="65" spans="2:6" x14ac:dyDescent="0.25">
      <c r="B65" s="18" t="s">
        <v>242</v>
      </c>
      <c r="C65" s="18">
        <v>36095</v>
      </c>
      <c r="E65" s="18" t="s">
        <v>452</v>
      </c>
      <c r="F65" s="18" t="s">
        <v>453</v>
      </c>
    </row>
    <row r="66" spans="2:6" x14ac:dyDescent="0.25">
      <c r="B66" s="18" t="s">
        <v>243</v>
      </c>
      <c r="C66" s="18">
        <v>36097</v>
      </c>
      <c r="E66" s="18" t="s">
        <v>454</v>
      </c>
      <c r="F66" s="18" t="s">
        <v>455</v>
      </c>
    </row>
    <row r="67" spans="2:6" x14ac:dyDescent="0.25">
      <c r="B67" s="18" t="s">
        <v>244</v>
      </c>
      <c r="C67" s="18">
        <v>36101</v>
      </c>
      <c r="E67" s="18" t="s">
        <v>456</v>
      </c>
      <c r="F67" s="18" t="s">
        <v>457</v>
      </c>
    </row>
    <row r="68" spans="2:6" x14ac:dyDescent="0.25">
      <c r="B68" s="18" t="s">
        <v>245</v>
      </c>
      <c r="C68" s="18">
        <v>36107</v>
      </c>
      <c r="E68" s="18" t="s">
        <v>458</v>
      </c>
      <c r="F68" s="18" t="s">
        <v>459</v>
      </c>
    </row>
    <row r="69" spans="2:6" x14ac:dyDescent="0.25">
      <c r="B69" s="18" t="s">
        <v>246</v>
      </c>
      <c r="C69" s="18">
        <v>36109</v>
      </c>
      <c r="E69" s="18" t="s">
        <v>460</v>
      </c>
      <c r="F69" s="18" t="s">
        <v>461</v>
      </c>
    </row>
    <row r="70" spans="2:6" x14ac:dyDescent="0.25">
      <c r="B70" s="18" t="s">
        <v>247</v>
      </c>
      <c r="C70" s="18">
        <v>36123</v>
      </c>
      <c r="E70" s="18" t="s">
        <v>462</v>
      </c>
      <c r="F70" s="18" t="s">
        <v>463</v>
      </c>
    </row>
    <row r="71" spans="2:6" x14ac:dyDescent="0.25">
      <c r="B71" s="16"/>
      <c r="C71" s="16"/>
      <c r="E71" s="18" t="s">
        <v>464</v>
      </c>
      <c r="F71" s="18" t="s">
        <v>465</v>
      </c>
    </row>
    <row r="72" spans="2:6" x14ac:dyDescent="0.25">
      <c r="E72" s="18" t="s">
        <v>466</v>
      </c>
      <c r="F72" s="18" t="s">
        <v>467</v>
      </c>
    </row>
    <row r="73" spans="2:6" x14ac:dyDescent="0.25">
      <c r="B73" s="23" t="s">
        <v>136</v>
      </c>
      <c r="C73" s="23" t="s">
        <v>83</v>
      </c>
      <c r="E73" s="18" t="s">
        <v>468</v>
      </c>
      <c r="F73" s="18" t="s">
        <v>469</v>
      </c>
    </row>
    <row r="74" spans="2:6" x14ac:dyDescent="0.25">
      <c r="B74" s="18" t="s">
        <v>137</v>
      </c>
      <c r="C74" s="18" t="s">
        <v>138</v>
      </c>
      <c r="E74" s="18" t="s">
        <v>470</v>
      </c>
      <c r="F74" s="18" t="s">
        <v>471</v>
      </c>
    </row>
    <row r="75" spans="2:6" x14ac:dyDescent="0.25">
      <c r="B75" s="18" t="s">
        <v>139</v>
      </c>
      <c r="C75" s="18" t="s">
        <v>140</v>
      </c>
      <c r="E75" s="18" t="s">
        <v>472</v>
      </c>
      <c r="F75" s="18" t="s">
        <v>473</v>
      </c>
    </row>
    <row r="76" spans="2:6" x14ac:dyDescent="0.25">
      <c r="E76" s="18" t="s">
        <v>474</v>
      </c>
      <c r="F76" s="18" t="s">
        <v>475</v>
      </c>
    </row>
    <row r="77" spans="2:6" ht="45" x14ac:dyDescent="0.25">
      <c r="B77" s="23" t="s">
        <v>141</v>
      </c>
      <c r="C77" s="23" t="s">
        <v>83</v>
      </c>
      <c r="E77" s="18" t="s">
        <v>476</v>
      </c>
      <c r="F77" s="18" t="s">
        <v>477</v>
      </c>
    </row>
    <row r="78" spans="2:6" x14ac:dyDescent="0.25">
      <c r="B78" s="18" t="s">
        <v>142</v>
      </c>
      <c r="C78" s="18" t="s">
        <v>143</v>
      </c>
      <c r="E78" s="18" t="s">
        <v>478</v>
      </c>
      <c r="F78" s="18" t="s">
        <v>479</v>
      </c>
    </row>
    <row r="79" spans="2:6" x14ac:dyDescent="0.25">
      <c r="B79" s="18" t="s">
        <v>144</v>
      </c>
      <c r="C79" s="18" t="s">
        <v>145</v>
      </c>
      <c r="E79" s="18" t="s">
        <v>480</v>
      </c>
      <c r="F79" s="18" t="s">
        <v>481</v>
      </c>
    </row>
    <row r="80" spans="2:6" x14ac:dyDescent="0.25">
      <c r="B80" s="18" t="s">
        <v>146</v>
      </c>
      <c r="C80" s="18" t="s">
        <v>147</v>
      </c>
      <c r="E80" s="18" t="s">
        <v>482</v>
      </c>
      <c r="F80" s="18" t="s">
        <v>483</v>
      </c>
    </row>
    <row r="81" spans="2:6" x14ac:dyDescent="0.25">
      <c r="B81" s="18" t="s">
        <v>148</v>
      </c>
      <c r="C81" s="18" t="s">
        <v>149</v>
      </c>
      <c r="E81" s="18" t="s">
        <v>484</v>
      </c>
      <c r="F81" s="18" t="s">
        <v>485</v>
      </c>
    </row>
    <row r="82" spans="2:6" x14ac:dyDescent="0.25">
      <c r="B82" s="18" t="s">
        <v>150</v>
      </c>
      <c r="C82" s="18" t="s">
        <v>151</v>
      </c>
      <c r="E82" s="18" t="s">
        <v>486</v>
      </c>
      <c r="F82" s="18" t="s">
        <v>487</v>
      </c>
    </row>
    <row r="83" spans="2:6" x14ac:dyDescent="0.25">
      <c r="B83" s="18" t="s">
        <v>152</v>
      </c>
      <c r="C83" s="18" t="s">
        <v>153</v>
      </c>
      <c r="E83" s="18" t="s">
        <v>488</v>
      </c>
      <c r="F83" s="18" t="s">
        <v>489</v>
      </c>
    </row>
    <row r="84" spans="2:6" x14ac:dyDescent="0.25">
      <c r="E84" s="18" t="s">
        <v>490</v>
      </c>
      <c r="F84" s="18" t="s">
        <v>491</v>
      </c>
    </row>
    <row r="85" spans="2:6" x14ac:dyDescent="0.25">
      <c r="B85" s="23" t="s">
        <v>136</v>
      </c>
      <c r="C85" s="23" t="s">
        <v>544</v>
      </c>
      <c r="E85" s="18" t="s">
        <v>492</v>
      </c>
      <c r="F85" s="18" t="s">
        <v>493</v>
      </c>
    </row>
    <row r="86" spans="2:6" x14ac:dyDescent="0.25">
      <c r="B86" s="18" t="s">
        <v>137</v>
      </c>
      <c r="C86" s="18" t="s">
        <v>138</v>
      </c>
      <c r="E86" s="18" t="s">
        <v>494</v>
      </c>
      <c r="F86" s="18" t="s">
        <v>495</v>
      </c>
    </row>
    <row r="87" spans="2:6" x14ac:dyDescent="0.25">
      <c r="B87" s="18" t="s">
        <v>139</v>
      </c>
      <c r="C87" s="18" t="s">
        <v>140</v>
      </c>
    </row>
  </sheetData>
  <sheetProtection algorithmName="SHA-512" hashValue="aDGZQp5qOrCWIiMZ3YTvWC5VwHsHzHaYq2rCvgkYu6ZULOzAlAAC4kY+1qu1csrkVWesErDP1c2TZjxbkZp9Pg==" saltValue="FfuIyCG67wKdZPEDwRccMw==" spinCount="100000" sheet="1" objects="1" scenarios="1"/>
  <pageMargins left="0.7" right="0.7" top="0.75" bottom="0.75" header="0.3" footer="0.3"/>
  <pageSetup scale="80" fitToHeight="0" orientation="portrait" r:id="rId1"/>
  <headerFooter>
    <oddHeader>&amp;R&amp;D</oddHeader>
    <oddFooter>&amp;L&amp;F&amp;C&amp;A&amp;R&amp;P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0" tint="-0.14999847407452621"/>
  </sheetPr>
  <dimension ref="A1:F158"/>
  <sheetViews>
    <sheetView workbookViewId="0"/>
  </sheetViews>
  <sheetFormatPr defaultColWidth="9.140625" defaultRowHeight="15" x14ac:dyDescent="0.25"/>
  <cols>
    <col min="1" max="1" width="92.42578125" style="4" customWidth="1"/>
    <col min="2" max="3" width="9.140625" style="4"/>
    <col min="4" max="4" width="21.7109375" style="4" bestFit="1" customWidth="1"/>
    <col min="5" max="5" width="9.140625" style="4"/>
    <col min="6" max="6" width="44.85546875" style="4" bestFit="1" customWidth="1"/>
    <col min="7" max="16384" width="9.140625" style="4"/>
  </cols>
  <sheetData>
    <row r="1" spans="1:6" x14ac:dyDescent="0.25">
      <c r="A1" s="6" t="s">
        <v>183</v>
      </c>
      <c r="D1" s="6" t="s">
        <v>332</v>
      </c>
      <c r="F1" s="7" t="s">
        <v>524</v>
      </c>
    </row>
    <row r="2" spans="1:6" x14ac:dyDescent="0.25">
      <c r="A2" s="8" t="s">
        <v>264</v>
      </c>
      <c r="D2" s="9" t="s">
        <v>333</v>
      </c>
      <c r="F2" s="10" t="s">
        <v>503</v>
      </c>
    </row>
    <row r="3" spans="1:6" x14ac:dyDescent="0.25">
      <c r="A3" s="8" t="s">
        <v>184</v>
      </c>
      <c r="D3" s="9" t="s">
        <v>334</v>
      </c>
      <c r="F3" s="10" t="s">
        <v>47</v>
      </c>
    </row>
    <row r="4" spans="1:6" x14ac:dyDescent="0.25">
      <c r="A4" s="8" t="s">
        <v>185</v>
      </c>
      <c r="D4" s="9" t="s">
        <v>335</v>
      </c>
      <c r="F4" s="10" t="s">
        <v>50</v>
      </c>
    </row>
    <row r="5" spans="1:6" x14ac:dyDescent="0.25">
      <c r="A5" s="8" t="s">
        <v>185</v>
      </c>
      <c r="D5" s="9" t="s">
        <v>336</v>
      </c>
      <c r="F5" s="10" t="s">
        <v>504</v>
      </c>
    </row>
    <row r="6" spans="1:6" x14ac:dyDescent="0.25">
      <c r="A6" s="8" t="s">
        <v>265</v>
      </c>
      <c r="D6" s="9" t="s">
        <v>334</v>
      </c>
      <c r="F6" s="10" t="s">
        <v>52</v>
      </c>
    </row>
    <row r="7" spans="1:6" x14ac:dyDescent="0.25">
      <c r="A7" s="8" t="s">
        <v>186</v>
      </c>
      <c r="D7" s="9" t="s">
        <v>334</v>
      </c>
      <c r="F7" s="10" t="s">
        <v>55</v>
      </c>
    </row>
    <row r="8" spans="1:6" x14ac:dyDescent="0.25">
      <c r="A8" s="8" t="s">
        <v>187</v>
      </c>
      <c r="D8" s="9" t="s">
        <v>334</v>
      </c>
      <c r="F8" s="10" t="s">
        <v>505</v>
      </c>
    </row>
    <row r="9" spans="1:6" x14ac:dyDescent="0.25">
      <c r="A9" s="8" t="s">
        <v>188</v>
      </c>
      <c r="D9" s="9" t="s">
        <v>337</v>
      </c>
      <c r="F9" s="10" t="s">
        <v>57</v>
      </c>
    </row>
    <row r="10" spans="1:6" x14ac:dyDescent="0.25">
      <c r="A10" s="8" t="s">
        <v>189</v>
      </c>
      <c r="D10" s="9" t="s">
        <v>337</v>
      </c>
      <c r="F10" s="10" t="s">
        <v>59</v>
      </c>
    </row>
    <row r="11" spans="1:6" x14ac:dyDescent="0.25">
      <c r="A11" s="8" t="s">
        <v>190</v>
      </c>
      <c r="D11" s="9" t="s">
        <v>337</v>
      </c>
      <c r="F11" s="10" t="s">
        <v>61</v>
      </c>
    </row>
    <row r="12" spans="1:6" x14ac:dyDescent="0.25">
      <c r="A12" s="8" t="s">
        <v>267</v>
      </c>
      <c r="D12" s="9" t="s">
        <v>334</v>
      </c>
      <c r="F12" s="10" t="s">
        <v>63</v>
      </c>
    </row>
    <row r="13" spans="1:6" x14ac:dyDescent="0.25">
      <c r="A13" s="8" t="s">
        <v>266</v>
      </c>
      <c r="D13" s="9" t="s">
        <v>334</v>
      </c>
      <c r="F13" s="10" t="s">
        <v>506</v>
      </c>
    </row>
    <row r="14" spans="1:6" x14ac:dyDescent="0.25">
      <c r="A14" s="8" t="s">
        <v>270</v>
      </c>
      <c r="D14" s="9" t="s">
        <v>338</v>
      </c>
      <c r="F14" s="10" t="s">
        <v>66</v>
      </c>
    </row>
    <row r="15" spans="1:6" x14ac:dyDescent="0.25">
      <c r="A15" s="8" t="s">
        <v>271</v>
      </c>
      <c r="D15" s="9" t="s">
        <v>338</v>
      </c>
      <c r="F15" s="10" t="s">
        <v>507</v>
      </c>
    </row>
    <row r="16" spans="1:6" x14ac:dyDescent="0.25">
      <c r="A16" s="8" t="s">
        <v>272</v>
      </c>
      <c r="D16" s="9" t="s">
        <v>338</v>
      </c>
      <c r="F16" s="10" t="s">
        <v>68</v>
      </c>
    </row>
    <row r="17" spans="1:6" x14ac:dyDescent="0.25">
      <c r="A17" s="8" t="s">
        <v>268</v>
      </c>
      <c r="D17" s="9" t="s">
        <v>338</v>
      </c>
      <c r="F17" s="10" t="s">
        <v>508</v>
      </c>
    </row>
    <row r="18" spans="1:6" x14ac:dyDescent="0.25">
      <c r="A18" s="8" t="s">
        <v>269</v>
      </c>
      <c r="D18" s="9" t="s">
        <v>338</v>
      </c>
      <c r="F18" s="10" t="s">
        <v>74</v>
      </c>
    </row>
    <row r="19" spans="1:6" x14ac:dyDescent="0.25">
      <c r="A19" s="8" t="s">
        <v>273</v>
      </c>
      <c r="D19" s="9" t="s">
        <v>341</v>
      </c>
      <c r="F19" s="10" t="s">
        <v>509</v>
      </c>
    </row>
    <row r="20" spans="1:6" x14ac:dyDescent="0.25">
      <c r="A20" s="8" t="s">
        <v>274</v>
      </c>
      <c r="D20" s="9" t="s">
        <v>342</v>
      </c>
      <c r="F20" s="10" t="s">
        <v>510</v>
      </c>
    </row>
    <row r="21" spans="1:6" x14ac:dyDescent="0.25">
      <c r="A21" s="8" t="s">
        <v>275</v>
      </c>
      <c r="D21" s="9" t="s">
        <v>343</v>
      </c>
      <c r="F21" s="10" t="s">
        <v>511</v>
      </c>
    </row>
    <row r="22" spans="1:6" x14ac:dyDescent="0.25">
      <c r="A22" s="8" t="s">
        <v>191</v>
      </c>
      <c r="D22" s="9" t="s">
        <v>334</v>
      </c>
      <c r="F22" s="10" t="s">
        <v>81</v>
      </c>
    </row>
    <row r="23" spans="1:6" x14ac:dyDescent="0.25">
      <c r="A23" s="8" t="s">
        <v>192</v>
      </c>
      <c r="D23" s="9" t="s">
        <v>334</v>
      </c>
      <c r="F23" s="10" t="s">
        <v>512</v>
      </c>
    </row>
    <row r="24" spans="1:6" x14ac:dyDescent="0.25">
      <c r="A24" s="8" t="s">
        <v>193</v>
      </c>
      <c r="D24" s="9" t="s">
        <v>277</v>
      </c>
      <c r="F24" s="10" t="s">
        <v>84</v>
      </c>
    </row>
    <row r="25" spans="1:6" x14ac:dyDescent="0.25">
      <c r="A25" s="8" t="s">
        <v>276</v>
      </c>
      <c r="D25" s="9" t="s">
        <v>277</v>
      </c>
      <c r="F25" s="10" t="s">
        <v>87</v>
      </c>
    </row>
    <row r="26" spans="1:6" x14ac:dyDescent="0.25">
      <c r="A26" s="8" t="s">
        <v>194</v>
      </c>
      <c r="D26" s="9" t="s">
        <v>277</v>
      </c>
      <c r="F26" s="10" t="s">
        <v>513</v>
      </c>
    </row>
    <row r="27" spans="1:6" x14ac:dyDescent="0.25">
      <c r="A27" s="8" t="s">
        <v>195</v>
      </c>
      <c r="D27" s="9" t="s">
        <v>279</v>
      </c>
      <c r="F27" s="10" t="s">
        <v>514</v>
      </c>
    </row>
    <row r="28" spans="1:6" x14ac:dyDescent="0.25">
      <c r="A28" s="8" t="s">
        <v>278</v>
      </c>
      <c r="D28" s="9" t="s">
        <v>279</v>
      </c>
      <c r="F28" s="10" t="s">
        <v>515</v>
      </c>
    </row>
    <row r="29" spans="1:6" x14ac:dyDescent="0.25">
      <c r="A29" s="8" t="s">
        <v>196</v>
      </c>
      <c r="D29" s="9" t="s">
        <v>279</v>
      </c>
      <c r="F29" s="10" t="s">
        <v>516</v>
      </c>
    </row>
    <row r="30" spans="1:6" x14ac:dyDescent="0.25">
      <c r="A30" s="8" t="s">
        <v>197</v>
      </c>
      <c r="D30" s="9" t="s">
        <v>337</v>
      </c>
      <c r="F30" s="10" t="s">
        <v>517</v>
      </c>
    </row>
    <row r="31" spans="1:6" x14ac:dyDescent="0.25">
      <c r="A31" s="8" t="s">
        <v>198</v>
      </c>
      <c r="D31" s="9" t="s">
        <v>344</v>
      </c>
      <c r="F31" s="10" t="s">
        <v>93</v>
      </c>
    </row>
    <row r="32" spans="1:6" x14ac:dyDescent="0.25">
      <c r="A32" s="8" t="s">
        <v>282</v>
      </c>
      <c r="D32" s="9" t="s">
        <v>345</v>
      </c>
      <c r="F32" s="10" t="s">
        <v>95</v>
      </c>
    </row>
    <row r="33" spans="1:6" x14ac:dyDescent="0.25">
      <c r="A33" s="8" t="s">
        <v>283</v>
      </c>
      <c r="D33" s="9" t="s">
        <v>346</v>
      </c>
      <c r="F33" s="10" t="s">
        <v>97</v>
      </c>
    </row>
    <row r="34" spans="1:6" x14ac:dyDescent="0.25">
      <c r="A34" s="8" t="s">
        <v>284</v>
      </c>
      <c r="D34" s="9" t="s">
        <v>347</v>
      </c>
      <c r="F34" s="10" t="s">
        <v>518</v>
      </c>
    </row>
    <row r="35" spans="1:6" x14ac:dyDescent="0.25">
      <c r="A35" s="8" t="s">
        <v>199</v>
      </c>
      <c r="D35" s="9" t="s">
        <v>345</v>
      </c>
      <c r="F35" s="10" t="s">
        <v>99</v>
      </c>
    </row>
    <row r="36" spans="1:6" x14ac:dyDescent="0.25">
      <c r="A36" s="8" t="s">
        <v>281</v>
      </c>
      <c r="D36" s="9" t="s">
        <v>345</v>
      </c>
      <c r="F36" s="10" t="s">
        <v>101</v>
      </c>
    </row>
    <row r="37" spans="1:6" x14ac:dyDescent="0.25">
      <c r="A37" s="8" t="s">
        <v>200</v>
      </c>
      <c r="D37" s="9" t="s">
        <v>285</v>
      </c>
      <c r="F37" s="10" t="s">
        <v>519</v>
      </c>
    </row>
    <row r="38" spans="1:6" x14ac:dyDescent="0.25">
      <c r="A38" s="8" t="s">
        <v>201</v>
      </c>
      <c r="D38" s="9" t="s">
        <v>285</v>
      </c>
      <c r="F38" s="10" t="s">
        <v>102</v>
      </c>
    </row>
    <row r="39" spans="1:6" x14ac:dyDescent="0.25">
      <c r="A39" s="8" t="s">
        <v>286</v>
      </c>
      <c r="D39" s="9" t="s">
        <v>285</v>
      </c>
      <c r="F39" s="10" t="s">
        <v>520</v>
      </c>
    </row>
    <row r="40" spans="1:6" x14ac:dyDescent="0.25">
      <c r="A40" s="8" t="s">
        <v>202</v>
      </c>
      <c r="D40" s="9" t="s">
        <v>285</v>
      </c>
      <c r="F40" s="10" t="s">
        <v>520</v>
      </c>
    </row>
    <row r="41" spans="1:6" x14ac:dyDescent="0.25">
      <c r="A41" s="8" t="s">
        <v>287</v>
      </c>
      <c r="D41" s="9" t="s">
        <v>285</v>
      </c>
      <c r="F41" s="10" t="s">
        <v>521</v>
      </c>
    </row>
    <row r="42" spans="1:6" x14ac:dyDescent="0.25">
      <c r="A42" s="8" t="s">
        <v>288</v>
      </c>
      <c r="D42" s="9" t="s">
        <v>348</v>
      </c>
      <c r="F42" s="10" t="s">
        <v>522</v>
      </c>
    </row>
    <row r="43" spans="1:6" x14ac:dyDescent="0.25">
      <c r="A43" s="8" t="s">
        <v>289</v>
      </c>
      <c r="D43" s="9" t="s">
        <v>348</v>
      </c>
      <c r="F43" s="10" t="s">
        <v>523</v>
      </c>
    </row>
    <row r="44" spans="1:6" x14ac:dyDescent="0.25">
      <c r="A44" s="8" t="s">
        <v>203</v>
      </c>
      <c r="D44" s="9" t="s">
        <v>336</v>
      </c>
      <c r="F44" s="10" t="s">
        <v>109</v>
      </c>
    </row>
    <row r="45" spans="1:6" x14ac:dyDescent="0.25">
      <c r="A45" s="8" t="s">
        <v>291</v>
      </c>
      <c r="D45" s="9" t="s">
        <v>350</v>
      </c>
    </row>
    <row r="46" spans="1:6" x14ac:dyDescent="0.25">
      <c r="A46" s="8" t="s">
        <v>292</v>
      </c>
      <c r="D46" s="9" t="s">
        <v>350</v>
      </c>
    </row>
    <row r="47" spans="1:6" x14ac:dyDescent="0.25">
      <c r="A47" s="8" t="s">
        <v>290</v>
      </c>
      <c r="D47" s="9" t="s">
        <v>349</v>
      </c>
    </row>
    <row r="48" spans="1:6" x14ac:dyDescent="0.25">
      <c r="A48" s="8" t="s">
        <v>294</v>
      </c>
      <c r="D48" s="9" t="s">
        <v>339</v>
      </c>
    </row>
    <row r="49" spans="1:4" x14ac:dyDescent="0.25">
      <c r="A49" s="8" t="s">
        <v>295</v>
      </c>
      <c r="D49" s="9" t="s">
        <v>339</v>
      </c>
    </row>
    <row r="50" spans="1:4" x14ac:dyDescent="0.25">
      <c r="A50" s="8" t="s">
        <v>293</v>
      </c>
      <c r="D50" s="9" t="s">
        <v>340</v>
      </c>
    </row>
    <row r="51" spans="1:4" x14ac:dyDescent="0.25">
      <c r="A51" s="8" t="s">
        <v>204</v>
      </c>
      <c r="D51" s="9" t="s">
        <v>344</v>
      </c>
    </row>
    <row r="52" spans="1:4" x14ac:dyDescent="0.25">
      <c r="A52" s="8" t="s">
        <v>296</v>
      </c>
      <c r="D52" s="9" t="s">
        <v>280</v>
      </c>
    </row>
    <row r="53" spans="1:4" x14ac:dyDescent="0.25">
      <c r="A53" s="8" t="s">
        <v>297</v>
      </c>
      <c r="D53" s="9" t="s">
        <v>280</v>
      </c>
    </row>
    <row r="54" spans="1:4" x14ac:dyDescent="0.25">
      <c r="A54" s="8" t="s">
        <v>298</v>
      </c>
      <c r="D54" s="9" t="s">
        <v>280</v>
      </c>
    </row>
    <row r="55" spans="1:4" x14ac:dyDescent="0.25">
      <c r="A55" s="8" t="s">
        <v>205</v>
      </c>
      <c r="D55" s="9" t="s">
        <v>344</v>
      </c>
    </row>
    <row r="56" spans="1:4" x14ac:dyDescent="0.25">
      <c r="A56" s="8" t="s">
        <v>299</v>
      </c>
      <c r="D56" s="9" t="s">
        <v>351</v>
      </c>
    </row>
    <row r="57" spans="1:4" x14ac:dyDescent="0.25">
      <c r="A57" s="8" t="s">
        <v>302</v>
      </c>
      <c r="D57" s="9" t="s">
        <v>352</v>
      </c>
    </row>
    <row r="58" spans="1:4" x14ac:dyDescent="0.25">
      <c r="A58" s="8" t="s">
        <v>300</v>
      </c>
      <c r="D58" s="9" t="s">
        <v>352</v>
      </c>
    </row>
    <row r="59" spans="1:4" x14ac:dyDescent="0.25">
      <c r="A59" s="8" t="s">
        <v>301</v>
      </c>
      <c r="D59" s="9" t="s">
        <v>352</v>
      </c>
    </row>
    <row r="60" spans="1:4" x14ac:dyDescent="0.25">
      <c r="A60" s="8" t="s">
        <v>306</v>
      </c>
      <c r="D60" s="9" t="s">
        <v>305</v>
      </c>
    </row>
    <row r="61" spans="1:4" x14ac:dyDescent="0.25">
      <c r="A61" s="8" t="s">
        <v>303</v>
      </c>
      <c r="D61" s="9" t="s">
        <v>305</v>
      </c>
    </row>
    <row r="62" spans="1:4" x14ac:dyDescent="0.25">
      <c r="A62" s="8" t="s">
        <v>304</v>
      </c>
      <c r="D62" s="9" t="s">
        <v>305</v>
      </c>
    </row>
    <row r="63" spans="1:4" x14ac:dyDescent="0.25">
      <c r="A63" s="8" t="s">
        <v>308</v>
      </c>
      <c r="D63" s="9" t="s">
        <v>110</v>
      </c>
    </row>
    <row r="64" spans="1:4" x14ac:dyDescent="0.25">
      <c r="A64" s="8" t="s">
        <v>307</v>
      </c>
      <c r="D64" s="9" t="s">
        <v>110</v>
      </c>
    </row>
    <row r="65" spans="1:4" x14ac:dyDescent="0.25">
      <c r="A65" s="8" t="s">
        <v>309</v>
      </c>
      <c r="D65" s="9" t="s">
        <v>110</v>
      </c>
    </row>
    <row r="66" spans="1:4" x14ac:dyDescent="0.25">
      <c r="A66" s="8" t="s">
        <v>311</v>
      </c>
      <c r="D66" s="9" t="s">
        <v>339</v>
      </c>
    </row>
    <row r="67" spans="1:4" x14ac:dyDescent="0.25">
      <c r="A67" s="8" t="s">
        <v>312</v>
      </c>
      <c r="D67" s="9" t="s">
        <v>339</v>
      </c>
    </row>
    <row r="68" spans="1:4" x14ac:dyDescent="0.25">
      <c r="A68" s="8" t="s">
        <v>310</v>
      </c>
      <c r="D68" s="9" t="s">
        <v>340</v>
      </c>
    </row>
    <row r="69" spans="1:4" x14ac:dyDescent="0.25">
      <c r="A69" s="8" t="s">
        <v>315</v>
      </c>
      <c r="D69" s="9" t="s">
        <v>355</v>
      </c>
    </row>
    <row r="70" spans="1:4" x14ac:dyDescent="0.25">
      <c r="A70" s="8" t="s">
        <v>317</v>
      </c>
      <c r="D70" s="9" t="s">
        <v>357</v>
      </c>
    </row>
    <row r="71" spans="1:4" x14ac:dyDescent="0.25">
      <c r="A71" s="8" t="s">
        <v>318</v>
      </c>
      <c r="D71" s="9" t="s">
        <v>358</v>
      </c>
    </row>
    <row r="72" spans="1:4" x14ac:dyDescent="0.25">
      <c r="A72" s="8" t="s">
        <v>313</v>
      </c>
      <c r="D72" s="9" t="s">
        <v>353</v>
      </c>
    </row>
    <row r="73" spans="1:4" x14ac:dyDescent="0.25">
      <c r="A73" s="8" t="s">
        <v>316</v>
      </c>
      <c r="D73" s="9" t="s">
        <v>356</v>
      </c>
    </row>
    <row r="74" spans="1:4" x14ac:dyDescent="0.25">
      <c r="A74" s="8" t="s">
        <v>314</v>
      </c>
      <c r="D74" s="9" t="s">
        <v>354</v>
      </c>
    </row>
    <row r="75" spans="1:4" x14ac:dyDescent="0.25">
      <c r="A75" s="8" t="s">
        <v>319</v>
      </c>
      <c r="D75" s="9" t="s">
        <v>350</v>
      </c>
    </row>
    <row r="76" spans="1:4" x14ac:dyDescent="0.25">
      <c r="A76" s="8" t="s">
        <v>321</v>
      </c>
      <c r="D76" s="9" t="s">
        <v>350</v>
      </c>
    </row>
    <row r="77" spans="1:4" x14ac:dyDescent="0.25">
      <c r="A77" s="8" t="s">
        <v>320</v>
      </c>
      <c r="D77" s="9" t="s">
        <v>349</v>
      </c>
    </row>
    <row r="78" spans="1:4" x14ac:dyDescent="0.25">
      <c r="A78" s="8" t="s">
        <v>206</v>
      </c>
      <c r="D78" s="9" t="s">
        <v>334</v>
      </c>
    </row>
    <row r="79" spans="1:4" x14ac:dyDescent="0.25">
      <c r="A79" s="8" t="s">
        <v>322</v>
      </c>
      <c r="D79" s="9" t="s">
        <v>359</v>
      </c>
    </row>
    <row r="80" spans="1:4" x14ac:dyDescent="0.25">
      <c r="A80" s="8" t="s">
        <v>207</v>
      </c>
      <c r="D80" s="9" t="s">
        <v>359</v>
      </c>
    </row>
    <row r="81" spans="1:4" x14ac:dyDescent="0.25">
      <c r="A81" s="8" t="s">
        <v>324</v>
      </c>
      <c r="D81" s="9" t="s">
        <v>305</v>
      </c>
    </row>
    <row r="82" spans="1:4" x14ac:dyDescent="0.25">
      <c r="A82" s="8" t="s">
        <v>323</v>
      </c>
      <c r="D82" s="9" t="s">
        <v>305</v>
      </c>
    </row>
    <row r="83" spans="1:4" x14ac:dyDescent="0.25">
      <c r="A83" s="8" t="s">
        <v>325</v>
      </c>
      <c r="D83" s="9" t="s">
        <v>305</v>
      </c>
    </row>
    <row r="84" spans="1:4" x14ac:dyDescent="0.25">
      <c r="A84" s="8" t="s">
        <v>328</v>
      </c>
      <c r="D84" s="9" t="s">
        <v>110</v>
      </c>
    </row>
    <row r="85" spans="1:4" x14ac:dyDescent="0.25">
      <c r="A85" s="8" t="s">
        <v>327</v>
      </c>
      <c r="D85" s="9" t="s">
        <v>110</v>
      </c>
    </row>
    <row r="86" spans="1:4" x14ac:dyDescent="0.25">
      <c r="A86" s="8" t="s">
        <v>326</v>
      </c>
      <c r="D86" s="9" t="s">
        <v>110</v>
      </c>
    </row>
    <row r="87" spans="1:4" x14ac:dyDescent="0.25">
      <c r="A87" s="8" t="s">
        <v>329</v>
      </c>
      <c r="D87" s="9" t="s">
        <v>350</v>
      </c>
    </row>
    <row r="88" spans="1:4" x14ac:dyDescent="0.25">
      <c r="A88" s="8" t="s">
        <v>331</v>
      </c>
      <c r="D88" s="9" t="s">
        <v>350</v>
      </c>
    </row>
    <row r="89" spans="1:4" x14ac:dyDescent="0.25">
      <c r="A89" s="8" t="s">
        <v>330</v>
      </c>
      <c r="D89" s="9" t="s">
        <v>349</v>
      </c>
    </row>
    <row r="90" spans="1:4" x14ac:dyDescent="0.25">
      <c r="A90" s="8" t="s">
        <v>208</v>
      </c>
      <c r="D90" s="9" t="s">
        <v>361</v>
      </c>
    </row>
    <row r="91" spans="1:4" x14ac:dyDescent="0.25">
      <c r="A91" s="8" t="s">
        <v>360</v>
      </c>
      <c r="D91" s="9" t="s">
        <v>361</v>
      </c>
    </row>
    <row r="92" spans="1:4" x14ac:dyDescent="0.25">
      <c r="A92" s="8" t="s">
        <v>209</v>
      </c>
      <c r="D92" s="9" t="s">
        <v>361</v>
      </c>
    </row>
    <row r="93" spans="1:4" x14ac:dyDescent="0.25">
      <c r="A93" s="8" t="s">
        <v>379</v>
      </c>
      <c r="D93" s="9" t="s">
        <v>349</v>
      </c>
    </row>
    <row r="94" spans="1:4" x14ac:dyDescent="0.25">
      <c r="A94" s="8" t="s">
        <v>380</v>
      </c>
      <c r="D94" s="9" t="s">
        <v>349</v>
      </c>
    </row>
    <row r="95" spans="1:4" x14ac:dyDescent="0.25">
      <c r="A95" s="8" t="s">
        <v>381</v>
      </c>
      <c r="D95" s="9" t="s">
        <v>349</v>
      </c>
    </row>
    <row r="96" spans="1:4" x14ac:dyDescent="0.25">
      <c r="A96" s="8" t="s">
        <v>382</v>
      </c>
      <c r="D96" s="9" t="s">
        <v>349</v>
      </c>
    </row>
    <row r="97" spans="1:4" x14ac:dyDescent="0.25">
      <c r="A97" s="8" t="s">
        <v>383</v>
      </c>
      <c r="D97" s="9" t="s">
        <v>349</v>
      </c>
    </row>
    <row r="98" spans="1:4" x14ac:dyDescent="0.25">
      <c r="A98" s="8" t="s">
        <v>384</v>
      </c>
      <c r="D98" s="9" t="s">
        <v>362</v>
      </c>
    </row>
    <row r="99" spans="1:4" x14ac:dyDescent="0.25">
      <c r="A99" s="8" t="s">
        <v>385</v>
      </c>
      <c r="D99" s="9" t="s">
        <v>362</v>
      </c>
    </row>
    <row r="100" spans="1:4" x14ac:dyDescent="0.25">
      <c r="A100" s="8" t="s">
        <v>210</v>
      </c>
      <c r="D100" s="9" t="s">
        <v>349</v>
      </c>
    </row>
    <row r="101" spans="1:4" x14ac:dyDescent="0.25">
      <c r="A101" s="8" t="s">
        <v>211</v>
      </c>
      <c r="D101" s="9" t="s">
        <v>363</v>
      </c>
    </row>
    <row r="102" spans="1:4" x14ac:dyDescent="0.25">
      <c r="A102" s="8" t="s">
        <v>386</v>
      </c>
      <c r="D102" s="9" t="s">
        <v>364</v>
      </c>
    </row>
    <row r="103" spans="1:4" x14ac:dyDescent="0.25">
      <c r="A103" s="8" t="s">
        <v>390</v>
      </c>
      <c r="D103" s="9" t="s">
        <v>365</v>
      </c>
    </row>
    <row r="104" spans="1:4" x14ac:dyDescent="0.25">
      <c r="A104" s="8" t="s">
        <v>391</v>
      </c>
      <c r="D104" s="9" t="s">
        <v>365</v>
      </c>
    </row>
    <row r="105" spans="1:4" x14ac:dyDescent="0.25">
      <c r="A105" s="8" t="s">
        <v>392</v>
      </c>
      <c r="D105" s="9" t="s">
        <v>365</v>
      </c>
    </row>
    <row r="106" spans="1:4" x14ac:dyDescent="0.25">
      <c r="A106" s="8" t="s">
        <v>393</v>
      </c>
      <c r="D106" s="9" t="s">
        <v>365</v>
      </c>
    </row>
    <row r="107" spans="1:4" x14ac:dyDescent="0.25">
      <c r="A107" s="8" t="s">
        <v>394</v>
      </c>
      <c r="D107" s="9" t="s">
        <v>365</v>
      </c>
    </row>
    <row r="108" spans="1:4" x14ac:dyDescent="0.25">
      <c r="A108" s="8" t="s">
        <v>395</v>
      </c>
      <c r="D108" s="9" t="s">
        <v>365</v>
      </c>
    </row>
    <row r="109" spans="1:4" x14ac:dyDescent="0.25">
      <c r="A109" s="8" t="s">
        <v>396</v>
      </c>
      <c r="D109" s="9" t="s">
        <v>365</v>
      </c>
    </row>
    <row r="110" spans="1:4" x14ac:dyDescent="0.25">
      <c r="A110" s="8" t="s">
        <v>397</v>
      </c>
      <c r="D110" s="9" t="s">
        <v>365</v>
      </c>
    </row>
    <row r="111" spans="1:4" x14ac:dyDescent="0.25">
      <c r="A111" s="8" t="s">
        <v>388</v>
      </c>
      <c r="D111" s="9" t="s">
        <v>364</v>
      </c>
    </row>
    <row r="112" spans="1:4" x14ac:dyDescent="0.25">
      <c r="A112" s="8" t="s">
        <v>387</v>
      </c>
      <c r="D112" s="9" t="s">
        <v>364</v>
      </c>
    </row>
    <row r="113" spans="1:4" x14ac:dyDescent="0.25">
      <c r="A113" s="8" t="s">
        <v>389</v>
      </c>
      <c r="D113" s="9" t="s">
        <v>364</v>
      </c>
    </row>
    <row r="114" spans="1:4" x14ac:dyDescent="0.25">
      <c r="A114" s="8" t="s">
        <v>212</v>
      </c>
      <c r="D114" s="9" t="s">
        <v>366</v>
      </c>
    </row>
    <row r="115" spans="1:4" x14ac:dyDescent="0.25">
      <c r="A115" s="8" t="s">
        <v>213</v>
      </c>
      <c r="D115" s="9" t="s">
        <v>366</v>
      </c>
    </row>
    <row r="116" spans="1:4" x14ac:dyDescent="0.25">
      <c r="A116" s="8" t="s">
        <v>214</v>
      </c>
      <c r="D116" s="9" t="s">
        <v>367</v>
      </c>
    </row>
    <row r="117" spans="1:4" x14ac:dyDescent="0.25">
      <c r="A117" s="8" t="s">
        <v>398</v>
      </c>
      <c r="D117" s="9" t="s">
        <v>367</v>
      </c>
    </row>
    <row r="118" spans="1:4" x14ac:dyDescent="0.25">
      <c r="A118" s="8" t="s">
        <v>399</v>
      </c>
      <c r="D118" s="9" t="s">
        <v>285</v>
      </c>
    </row>
    <row r="119" spans="1:4" x14ac:dyDescent="0.25">
      <c r="A119" s="8" t="s">
        <v>400</v>
      </c>
      <c r="D119" s="9" t="s">
        <v>352</v>
      </c>
    </row>
    <row r="120" spans="1:4" x14ac:dyDescent="0.25">
      <c r="A120" s="8" t="s">
        <v>401</v>
      </c>
      <c r="D120" s="9" t="s">
        <v>352</v>
      </c>
    </row>
    <row r="121" spans="1:4" x14ac:dyDescent="0.25">
      <c r="A121" s="8" t="s">
        <v>215</v>
      </c>
      <c r="D121" s="9" t="s">
        <v>352</v>
      </c>
    </row>
    <row r="122" spans="1:4" x14ac:dyDescent="0.25">
      <c r="A122" s="8" t="s">
        <v>402</v>
      </c>
      <c r="D122" s="9" t="s">
        <v>344</v>
      </c>
    </row>
    <row r="123" spans="1:4" x14ac:dyDescent="0.25">
      <c r="A123" s="8" t="s">
        <v>403</v>
      </c>
      <c r="D123" s="9" t="s">
        <v>368</v>
      </c>
    </row>
    <row r="124" spans="1:4" x14ac:dyDescent="0.25">
      <c r="A124" s="8" t="s">
        <v>404</v>
      </c>
      <c r="D124" s="9" t="s">
        <v>369</v>
      </c>
    </row>
    <row r="125" spans="1:4" x14ac:dyDescent="0.25">
      <c r="A125" s="8" t="s">
        <v>406</v>
      </c>
      <c r="D125" s="9" t="s">
        <v>370</v>
      </c>
    </row>
    <row r="126" spans="1:4" x14ac:dyDescent="0.25">
      <c r="A126" s="8" t="s">
        <v>405</v>
      </c>
      <c r="D126" s="9" t="s">
        <v>370</v>
      </c>
    </row>
    <row r="127" spans="1:4" x14ac:dyDescent="0.25">
      <c r="A127" s="8" t="s">
        <v>216</v>
      </c>
      <c r="D127" s="9" t="s">
        <v>370</v>
      </c>
    </row>
    <row r="128" spans="1:4" x14ac:dyDescent="0.25">
      <c r="A128" s="8" t="s">
        <v>408</v>
      </c>
      <c r="D128" s="9" t="s">
        <v>370</v>
      </c>
    </row>
    <row r="129" spans="1:4" x14ac:dyDescent="0.25">
      <c r="A129" s="8" t="s">
        <v>407</v>
      </c>
      <c r="D129" s="9" t="s">
        <v>370</v>
      </c>
    </row>
    <row r="130" spans="1:4" x14ac:dyDescent="0.25">
      <c r="A130" s="8" t="s">
        <v>409</v>
      </c>
      <c r="D130" s="9" t="s">
        <v>280</v>
      </c>
    </row>
    <row r="131" spans="1:4" x14ac:dyDescent="0.25">
      <c r="A131" s="8" t="s">
        <v>217</v>
      </c>
      <c r="D131" s="9" t="s">
        <v>280</v>
      </c>
    </row>
    <row r="132" spans="1:4" x14ac:dyDescent="0.25">
      <c r="A132" s="8" t="s">
        <v>411</v>
      </c>
      <c r="D132" s="9" t="s">
        <v>344</v>
      </c>
    </row>
    <row r="133" spans="1:4" x14ac:dyDescent="0.25">
      <c r="A133" s="8" t="s">
        <v>218</v>
      </c>
      <c r="D133" s="9" t="s">
        <v>280</v>
      </c>
    </row>
    <row r="134" spans="1:4" x14ac:dyDescent="0.25">
      <c r="A134" s="8" t="s">
        <v>410</v>
      </c>
      <c r="D134" s="9" t="s">
        <v>280</v>
      </c>
    </row>
    <row r="135" spans="1:4" x14ac:dyDescent="0.25">
      <c r="A135" s="8" t="s">
        <v>219</v>
      </c>
      <c r="D135" s="9" t="s">
        <v>372</v>
      </c>
    </row>
    <row r="136" spans="1:4" x14ac:dyDescent="0.25">
      <c r="A136" s="8" t="s">
        <v>220</v>
      </c>
      <c r="D136" s="9" t="s">
        <v>373</v>
      </c>
    </row>
    <row r="137" spans="1:4" x14ac:dyDescent="0.25">
      <c r="A137" s="8" t="s">
        <v>221</v>
      </c>
      <c r="D137" s="9" t="s">
        <v>371</v>
      </c>
    </row>
    <row r="138" spans="1:4" x14ac:dyDescent="0.25">
      <c r="A138" s="8" t="s">
        <v>412</v>
      </c>
      <c r="D138" s="9" t="s">
        <v>374</v>
      </c>
    </row>
    <row r="139" spans="1:4" x14ac:dyDescent="0.25">
      <c r="A139" s="8" t="s">
        <v>413</v>
      </c>
      <c r="D139" s="9" t="s">
        <v>375</v>
      </c>
    </row>
    <row r="140" spans="1:4" x14ac:dyDescent="0.25">
      <c r="A140" s="8" t="s">
        <v>417</v>
      </c>
      <c r="D140" s="9" t="s">
        <v>375</v>
      </c>
    </row>
    <row r="141" spans="1:4" x14ac:dyDescent="0.25">
      <c r="A141" s="8" t="s">
        <v>415</v>
      </c>
      <c r="D141" s="9" t="s">
        <v>376</v>
      </c>
    </row>
    <row r="142" spans="1:4" x14ac:dyDescent="0.25">
      <c r="A142" s="8" t="s">
        <v>414</v>
      </c>
      <c r="D142" s="9" t="s">
        <v>376</v>
      </c>
    </row>
    <row r="143" spans="1:4" x14ac:dyDescent="0.25">
      <c r="A143" s="8" t="s">
        <v>416</v>
      </c>
      <c r="D143" s="9" t="s">
        <v>376</v>
      </c>
    </row>
    <row r="144" spans="1:4" x14ac:dyDescent="0.25">
      <c r="A144" s="8" t="s">
        <v>222</v>
      </c>
      <c r="D144" s="9" t="s">
        <v>364</v>
      </c>
    </row>
    <row r="145" spans="1:4" x14ac:dyDescent="0.25">
      <c r="A145" s="8" t="s">
        <v>223</v>
      </c>
      <c r="D145" s="9" t="s">
        <v>377</v>
      </c>
    </row>
    <row r="146" spans="1:4" x14ac:dyDescent="0.25">
      <c r="A146" s="8" t="s">
        <v>419</v>
      </c>
      <c r="D146" s="9" t="s">
        <v>377</v>
      </c>
    </row>
    <row r="147" spans="1:4" x14ac:dyDescent="0.25">
      <c r="A147" s="8" t="s">
        <v>418</v>
      </c>
      <c r="D147" s="9" t="s">
        <v>377</v>
      </c>
    </row>
    <row r="148" spans="1:4" x14ac:dyDescent="0.25">
      <c r="A148" s="8" t="s">
        <v>420</v>
      </c>
      <c r="D148" s="9" t="s">
        <v>377</v>
      </c>
    </row>
    <row r="149" spans="1:4" x14ac:dyDescent="0.25">
      <c r="A149" s="8" t="s">
        <v>422</v>
      </c>
      <c r="D149" s="9" t="s">
        <v>378</v>
      </c>
    </row>
    <row r="150" spans="1:4" x14ac:dyDescent="0.25">
      <c r="A150" s="8" t="s">
        <v>421</v>
      </c>
      <c r="D150" s="9" t="s">
        <v>377</v>
      </c>
    </row>
    <row r="151" spans="1:4" x14ac:dyDescent="0.25">
      <c r="A151" s="8" t="s">
        <v>423</v>
      </c>
      <c r="D151" s="9" t="s">
        <v>378</v>
      </c>
    </row>
    <row r="152" spans="1:4" x14ac:dyDescent="0.25">
      <c r="A152" s="8" t="s">
        <v>424</v>
      </c>
      <c r="D152" s="9" t="s">
        <v>338</v>
      </c>
    </row>
    <row r="153" spans="1:4" x14ac:dyDescent="0.25">
      <c r="A153" s="8" t="s">
        <v>224</v>
      </c>
      <c r="D153" s="9" t="s">
        <v>338</v>
      </c>
    </row>
    <row r="154" spans="1:4" x14ac:dyDescent="0.25">
      <c r="A154" s="8" t="s">
        <v>425</v>
      </c>
      <c r="D154" s="9" t="s">
        <v>338</v>
      </c>
    </row>
    <row r="155" spans="1:4" x14ac:dyDescent="0.25">
      <c r="A155" s="8" t="s">
        <v>225</v>
      </c>
      <c r="D155" s="9" t="s">
        <v>338</v>
      </c>
    </row>
    <row r="156" spans="1:4" x14ac:dyDescent="0.25">
      <c r="A156" s="8" t="s">
        <v>226</v>
      </c>
      <c r="D156" s="9" t="s">
        <v>338</v>
      </c>
    </row>
    <row r="157" spans="1:4" x14ac:dyDescent="0.25">
      <c r="A157" s="8" t="s">
        <v>227</v>
      </c>
      <c r="D157" s="9" t="s">
        <v>338</v>
      </c>
    </row>
    <row r="158" spans="1:4" x14ac:dyDescent="0.25">
      <c r="A158" s="8" t="s">
        <v>228</v>
      </c>
      <c r="D158" s="9" t="s">
        <v>377</v>
      </c>
    </row>
  </sheetData>
  <sheetProtection algorithmName="SHA-512" hashValue="5VwSjn3za1vIYVW2+d6YL5ImSOPNYNmVCA2xp4UTi0gPhPzig6IgDCaJZ9LCNzJDg/E7CNp0AmUmmLxOms4n/A==" saltValue="e3EpBNCwW+G0uxRkzN6QyA==" spinCount="100000" sheet="1" objects="1" scenarios="1"/>
  <sortState ref="A2:D158">
    <sortCondition ref="A2:A158"/>
  </sortState>
  <pageMargins left="0.7" right="0.7" top="0.75" bottom="0.75" header="0.3" footer="0.3"/>
  <pageSetup orientation="portrait" r:id="rId1"/>
  <headerFooter>
    <oddHeader>&amp;R&amp;D</oddHeader>
    <oddFooter>&amp;L&amp;F&amp;C&amp;A&amp;R&amp;P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0" tint="-0.14999847407452621"/>
  </sheetPr>
  <dimension ref="A1:O13"/>
  <sheetViews>
    <sheetView workbookViewId="0">
      <selection activeCell="D13" sqref="D13"/>
    </sheetView>
  </sheetViews>
  <sheetFormatPr defaultRowHeight="15" x14ac:dyDescent="0.25"/>
  <cols>
    <col min="1" max="1" width="18.7109375" bestFit="1" customWidth="1"/>
    <col min="3" max="3" width="16" bestFit="1" customWidth="1"/>
    <col min="8" max="8" width="9.85546875" bestFit="1" customWidth="1"/>
    <col min="9" max="9" width="9.85546875" customWidth="1"/>
    <col min="10" max="10" width="14.42578125" customWidth="1"/>
    <col min="11" max="12" width="13" customWidth="1"/>
    <col min="14" max="14" width="15.28515625" customWidth="1"/>
    <col min="15" max="15" width="57.5703125" bestFit="1" customWidth="1"/>
  </cols>
  <sheetData>
    <row r="1" spans="1:15" x14ac:dyDescent="0.25">
      <c r="A1" s="32" t="s">
        <v>556</v>
      </c>
      <c r="B1" s="32" t="s">
        <v>557</v>
      </c>
      <c r="C1" s="32" t="s">
        <v>558</v>
      </c>
      <c r="D1" s="32" t="s">
        <v>559</v>
      </c>
      <c r="E1" s="32" t="s">
        <v>560</v>
      </c>
      <c r="F1" s="32" t="s">
        <v>561</v>
      </c>
      <c r="G1" s="32" t="s">
        <v>562</v>
      </c>
      <c r="H1" s="32" t="s">
        <v>563</v>
      </c>
      <c r="I1" s="32" t="s">
        <v>564</v>
      </c>
      <c r="J1" s="32" t="s">
        <v>565</v>
      </c>
      <c r="K1" s="32" t="s">
        <v>566</v>
      </c>
      <c r="L1" s="32" t="s">
        <v>567</v>
      </c>
      <c r="N1" s="33" t="s">
        <v>568</v>
      </c>
      <c r="O1" s="33"/>
    </row>
    <row r="2" spans="1:15" x14ac:dyDescent="0.25">
      <c r="A2" s="34" t="s">
        <v>569</v>
      </c>
      <c r="B2" s="34">
        <v>10000</v>
      </c>
      <c r="C2" s="34">
        <v>1000000000</v>
      </c>
      <c r="D2" s="35">
        <v>16072</v>
      </c>
      <c r="E2" s="34">
        <v>1944</v>
      </c>
      <c r="F2" s="34">
        <v>1</v>
      </c>
      <c r="G2" s="34">
        <v>30</v>
      </c>
      <c r="H2" s="34">
        <v>-85</v>
      </c>
      <c r="I2" s="36">
        <v>1000000</v>
      </c>
      <c r="J2" s="36">
        <v>100000000</v>
      </c>
      <c r="K2" s="36">
        <v>10000000000</v>
      </c>
      <c r="L2" s="36">
        <v>0</v>
      </c>
      <c r="N2" s="32" t="s">
        <v>570</v>
      </c>
      <c r="O2" s="37" t="s">
        <v>571</v>
      </c>
    </row>
    <row r="3" spans="1:15" x14ac:dyDescent="0.25">
      <c r="A3" s="34" t="s">
        <v>572</v>
      </c>
      <c r="B3" s="34">
        <v>99999</v>
      </c>
      <c r="C3" s="34">
        <v>9999999999</v>
      </c>
      <c r="D3" s="35">
        <v>45658</v>
      </c>
      <c r="E3" s="34">
        <v>2025</v>
      </c>
      <c r="F3" s="34">
        <v>12</v>
      </c>
      <c r="G3" s="34">
        <v>50</v>
      </c>
      <c r="H3" s="34">
        <v>-70</v>
      </c>
      <c r="I3" s="36">
        <v>99999999</v>
      </c>
      <c r="J3" s="36">
        <v>9999999999</v>
      </c>
      <c r="K3" s="36">
        <v>999999999999</v>
      </c>
      <c r="L3" s="36">
        <v>99</v>
      </c>
      <c r="N3" s="38" t="s">
        <v>573</v>
      </c>
      <c r="O3" s="39" t="s">
        <v>594</v>
      </c>
    </row>
    <row r="4" spans="1:15" x14ac:dyDescent="0.25">
      <c r="N4" s="38" t="s">
        <v>574</v>
      </c>
      <c r="O4" s="39" t="s">
        <v>593</v>
      </c>
    </row>
    <row r="5" spans="1:15" x14ac:dyDescent="0.25">
      <c r="N5" s="38" t="s">
        <v>595</v>
      </c>
      <c r="O5" s="39" t="s">
        <v>592</v>
      </c>
    </row>
    <row r="6" spans="1:15" x14ac:dyDescent="0.25">
      <c r="A6" s="32" t="s">
        <v>533</v>
      </c>
      <c r="N6" s="38" t="s">
        <v>600</v>
      </c>
      <c r="O6" s="39" t="s">
        <v>601</v>
      </c>
    </row>
    <row r="7" spans="1:15" x14ac:dyDescent="0.25">
      <c r="A7" s="34" t="s">
        <v>548</v>
      </c>
      <c r="N7" s="38" t="s">
        <v>575</v>
      </c>
      <c r="O7" s="39" t="s">
        <v>576</v>
      </c>
    </row>
    <row r="9" spans="1:15" x14ac:dyDescent="0.25">
      <c r="A9" s="32" t="s">
        <v>555</v>
      </c>
      <c r="C9" s="134" t="s">
        <v>672</v>
      </c>
      <c r="D9" s="135"/>
    </row>
    <row r="10" spans="1:15" x14ac:dyDescent="0.25">
      <c r="A10" s="34" t="s">
        <v>554</v>
      </c>
      <c r="C10" s="97" t="s">
        <v>673</v>
      </c>
      <c r="D10" s="34">
        <v>2018</v>
      </c>
    </row>
    <row r="11" spans="1:15" x14ac:dyDescent="0.25">
      <c r="A11" s="34" t="s">
        <v>553</v>
      </c>
      <c r="C11" s="97" t="s">
        <v>674</v>
      </c>
      <c r="D11" s="35">
        <f>DATE(D10, 7, 1)</f>
        <v>43282</v>
      </c>
    </row>
    <row r="12" spans="1:15" x14ac:dyDescent="0.25">
      <c r="A12" s="34" t="s">
        <v>550</v>
      </c>
      <c r="C12" s="97" t="s">
        <v>675</v>
      </c>
      <c r="D12" s="35">
        <f>DATE(D10-4, 7, 1)</f>
        <v>41821</v>
      </c>
    </row>
    <row r="13" spans="1:15" x14ac:dyDescent="0.25">
      <c r="C13" s="97" t="s">
        <v>676</v>
      </c>
      <c r="D13" s="35">
        <f>DATE(D10-1, 7, 1)</f>
        <v>42917</v>
      </c>
    </row>
  </sheetData>
  <mergeCells count="1">
    <mergeCell ref="C9:D9"/>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54</vt:i4>
      </vt:variant>
    </vt:vector>
  </HeadingPairs>
  <TitlesOfParts>
    <vt:vector size="61" baseType="lpstr">
      <vt:lpstr>CBP Instructions</vt:lpstr>
      <vt:lpstr>BMP Records</vt:lpstr>
      <vt:lpstr>Historical Comparison</vt:lpstr>
      <vt:lpstr>Jurisdiction Reference</vt:lpstr>
      <vt:lpstr>Static Lookups</vt:lpstr>
      <vt:lpstr>BMP Lookups</vt:lpstr>
      <vt:lpstr>(H) Value Validation</vt:lpstr>
      <vt:lpstr>AgencyCode</vt:lpstr>
      <vt:lpstr>All_BMPStatus</vt:lpstr>
      <vt:lpstr>BMPCategory</vt:lpstr>
      <vt:lpstr>BMPCategory2</vt:lpstr>
      <vt:lpstr>BMPName</vt:lpstr>
      <vt:lpstr>BMPStatus</vt:lpstr>
      <vt:lpstr>CountyName</vt:lpstr>
      <vt:lpstr>FEDSTATE</vt:lpstr>
      <vt:lpstr>FIPS</vt:lpstr>
      <vt:lpstr>IMPQualifier</vt:lpstr>
      <vt:lpstr>InCBWatershed</vt:lpstr>
      <vt:lpstr>InspectionStatus</vt:lpstr>
      <vt:lpstr>InspStatus</vt:lpstr>
      <vt:lpstr>Maintenance</vt:lpstr>
      <vt:lpstr>NY_Ownership</vt:lpstr>
      <vt:lpstr>NY_SiteName</vt:lpstr>
      <vt:lpstr>Previous_BMP</vt:lpstr>
      <vt:lpstr>PreviousBMP</vt:lpstr>
      <vt:lpstr>'BMP Lookups'!Print_Area</vt:lpstr>
      <vt:lpstr>'BMP Records'!Print_Area</vt:lpstr>
      <vt:lpstr>'CBP Instructions'!Print_Area</vt:lpstr>
      <vt:lpstr>'Historical Comparison'!Print_Area</vt:lpstr>
      <vt:lpstr>'Jurisdiction Reference'!Print_Area</vt:lpstr>
      <vt:lpstr>'Static Lookups'!Print_Area</vt:lpstr>
      <vt:lpstr>'BMP Lookups'!Print_Titles</vt:lpstr>
      <vt:lpstr>'BMP Records'!Print_Titles</vt:lpstr>
      <vt:lpstr>'CBP Instructions'!Print_Titles</vt:lpstr>
      <vt:lpstr>'Historical Comparison'!Print_Titles</vt:lpstr>
      <vt:lpstr>'Jurisdiction Reference'!Print_Titles</vt:lpstr>
      <vt:lpstr>PriorLU</vt:lpstr>
      <vt:lpstr>SoilGroup</vt:lpstr>
      <vt:lpstr>Val_DateMax</vt:lpstr>
      <vt:lpstr>Val_DateMin</vt:lpstr>
      <vt:lpstr>Val_FIPSMax</vt:lpstr>
      <vt:lpstr>Val_FIPSMin</vt:lpstr>
      <vt:lpstr>Val_HUC10Max</vt:lpstr>
      <vt:lpstr>Val_HUC10Min</vt:lpstr>
      <vt:lpstr>Val_HUC12Max</vt:lpstr>
      <vt:lpstr>Val_HUC12Min</vt:lpstr>
      <vt:lpstr>Val_HUC8Max</vt:lpstr>
      <vt:lpstr>Val_HUC8Min</vt:lpstr>
      <vt:lpstr>Val_InspExp</vt:lpstr>
      <vt:lpstr>Val_InspInit</vt:lpstr>
      <vt:lpstr>Val_LatMax</vt:lpstr>
      <vt:lpstr>Val_LatMin</vt:lpstr>
      <vt:lpstr>Val_LongMax</vt:lpstr>
      <vt:lpstr>Val_LongMin</vt:lpstr>
      <vt:lpstr>Val_PhoneMax</vt:lpstr>
      <vt:lpstr>Val_PhoneMin</vt:lpstr>
      <vt:lpstr>Val_YearMax</vt:lpstr>
      <vt:lpstr>Val_YearMin</vt:lpstr>
      <vt:lpstr>Val_ZipMax</vt:lpstr>
      <vt:lpstr>Val_ZipMin</vt:lpstr>
      <vt:lpstr>YesNo</vt:lpstr>
    </vt:vector>
  </TitlesOfParts>
  <Company>Tetra Tech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Hart, Eugenia</dc:creator>
  <cp:lastModifiedBy>Dan Scrutchfield</cp:lastModifiedBy>
  <cp:lastPrinted>2017-07-23T20:23:01Z</cp:lastPrinted>
  <dcterms:created xsi:type="dcterms:W3CDTF">2016-04-28T14:10:32Z</dcterms:created>
  <dcterms:modified xsi:type="dcterms:W3CDTF">2018-07-31T23:05:39Z</dcterms:modified>
</cp:coreProperties>
</file>